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eijie.yang\Desktop\"/>
    </mc:Choice>
  </mc:AlternateContent>
  <bookViews>
    <workbookView xWindow="0" yWindow="0" windowWidth="14430" windowHeight="5990"/>
  </bookViews>
  <sheets>
    <sheet name="R.I.N.G. Version6" sheetId="1" r:id="rId1"/>
    <sheet name="Mitigation Plan" sheetId="4" state="hidden" r:id="rId2"/>
    <sheet name="Dropdown lists" sheetId="2" state="hidden" r:id="rId3"/>
    <sheet name="Risk Assessment Matrix" sheetId="3" state="hidden" r:id="rId4"/>
  </sheets>
  <definedNames>
    <definedName name="_Product_acceptability">'Dropdown lists'!$D$3</definedName>
    <definedName name="_Quality_issue">'Dropdown lists'!$D$4</definedName>
    <definedName name="_Safety_issue">'Dropdown lists'!$D$5</definedName>
    <definedName name="Chemical_contam">'Dropdown lists'!$F$17</definedName>
    <definedName name="Damaged_secondary_packaging">'Dropdown lists'!$F$3</definedName>
    <definedName name="Exceeded_BBD">'Dropdown lists'!$F$9</definedName>
    <definedName name="Foreign_matters">'Dropdown lists'!$F$13</definedName>
    <definedName name="Holes_or_sealing_defects_primary_pack">'Dropdown lists'!$F$6</definedName>
    <definedName name="Insect__Pest_inside">'Dropdown lists'!$F$7</definedName>
    <definedName name="Insects_or_mould_outside">'Dropdown lists'!$F$4</definedName>
    <definedName name="Microbial_contam">'Dropdown lists'!$F$16</definedName>
    <definedName name="Mislabelling__Errors_on_label">'Dropdown lists'!$F$10</definedName>
    <definedName name="Mould_in_the_pack">'Dropdown lists'!$F$14</definedName>
    <definedName name="Mycotoxin_contam">'Dropdown lists'!$F$18</definedName>
    <definedName name="_xlnm.Print_Area" localSheetId="0">'R.I.N.G. Version6'!$A$1:$P$79</definedName>
    <definedName name="Product_not_consistent_with_label">'Dropdown lists'!$F$11</definedName>
    <definedName name="Product_or_label_incompliant_with_regulations">'Dropdown lists'!$F$12</definedName>
    <definedName name="Products_leakage">'Dropdown lists'!$F$5</definedName>
    <definedName name="Swollen_appearance">'Dropdown lists'!$F$15</definedName>
    <definedName name="Taste__smell_or_texture">'Dropdown lists'!$F$8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E7" i="3" s="1"/>
  <c r="F7" i="3" s="1"/>
  <c r="C8" i="3"/>
  <c r="E8" i="3" s="1"/>
  <c r="F8" i="3" s="1"/>
  <c r="C9" i="3"/>
  <c r="E9" i="3" s="1"/>
  <c r="C39" i="3"/>
  <c r="C40" i="3"/>
  <c r="C10" i="3"/>
  <c r="E10" i="3" s="1"/>
  <c r="C11" i="3"/>
  <c r="E11" i="3" s="1"/>
  <c r="F11" i="3" s="1"/>
  <c r="C12" i="3"/>
  <c r="E12" i="3" s="1"/>
  <c r="F12" i="3" s="1"/>
  <c r="C13" i="3"/>
  <c r="E13" i="3"/>
  <c r="C28" i="3"/>
  <c r="E28" i="3" s="1"/>
  <c r="C29" i="3"/>
  <c r="E29" i="3" s="1"/>
  <c r="F29" i="3" s="1"/>
  <c r="C34" i="3"/>
  <c r="C14" i="3"/>
  <c r="E14" i="3" s="1"/>
  <c r="F14" i="3" s="1"/>
  <c r="C15" i="3"/>
  <c r="E15" i="3" s="1"/>
  <c r="C16" i="3"/>
  <c r="E16" i="3" s="1"/>
  <c r="F16" i="3" s="1"/>
  <c r="C17" i="3"/>
  <c r="E17" i="3" s="1"/>
  <c r="F17" i="3"/>
  <c r="C18" i="3"/>
  <c r="E18" i="3" s="1"/>
  <c r="F18" i="3" s="1"/>
  <c r="C20" i="3"/>
  <c r="E20" i="3"/>
  <c r="F20" i="3" s="1"/>
  <c r="C21" i="3"/>
  <c r="E21" i="3" s="1"/>
  <c r="F21" i="3" s="1"/>
  <c r="C22" i="3"/>
  <c r="E22" i="3" s="1"/>
  <c r="F22" i="3" s="1"/>
  <c r="C30" i="3"/>
  <c r="E30" i="3"/>
  <c r="F30" i="3" s="1"/>
  <c r="C31" i="3"/>
  <c r="E31" i="3"/>
  <c r="F31" i="3"/>
  <c r="C32" i="3"/>
  <c r="E32" i="3" s="1"/>
  <c r="F32" i="3" s="1"/>
  <c r="C33" i="3"/>
  <c r="E33" i="3"/>
  <c r="F33" i="3" s="1"/>
  <c r="E34" i="3"/>
  <c r="F34" i="3" s="1"/>
  <c r="C35" i="3"/>
  <c r="E35" i="3" s="1"/>
  <c r="F35" i="3" s="1"/>
  <c r="C36" i="3"/>
  <c r="E36" i="3"/>
  <c r="F36" i="3" s="1"/>
  <c r="C37" i="3"/>
  <c r="E37" i="3" s="1"/>
  <c r="F37" i="3" s="1"/>
  <c r="C38" i="3"/>
  <c r="E38" i="3" s="1"/>
  <c r="F38" i="3" s="1"/>
  <c r="E39" i="3"/>
  <c r="F39" i="3" s="1"/>
  <c r="E40" i="3"/>
  <c r="F40" i="3" s="1"/>
  <c r="C41" i="3"/>
  <c r="E41" i="3" s="1"/>
  <c r="F41" i="3" s="1"/>
  <c r="C42" i="3"/>
  <c r="E42" i="3" s="1"/>
  <c r="F42" i="3" s="1"/>
  <c r="C43" i="3"/>
  <c r="E43" i="3"/>
  <c r="F43" i="3"/>
  <c r="C44" i="3"/>
  <c r="E44" i="3" s="1"/>
  <c r="F44" i="3" s="1"/>
  <c r="B14" i="3"/>
  <c r="B20" i="3"/>
  <c r="C6" i="3"/>
  <c r="E6" i="3" s="1"/>
  <c r="F6" i="3" s="1"/>
  <c r="C5" i="3"/>
  <c r="E5" i="3"/>
  <c r="F5" i="3" s="1"/>
  <c r="C4" i="3"/>
  <c r="E4" i="3" s="1"/>
  <c r="F4" i="3" s="1"/>
  <c r="C47" i="3"/>
  <c r="D47" i="3" s="1"/>
  <c r="C19" i="3"/>
  <c r="E19" i="3" s="1"/>
  <c r="B21" i="3"/>
  <c r="B22" i="3"/>
  <c r="B10" i="3"/>
  <c r="B11" i="3"/>
  <c r="B12" i="3"/>
  <c r="B13" i="3"/>
  <c r="B15" i="3"/>
  <c r="B16" i="3"/>
  <c r="B17" i="3"/>
  <c r="B18" i="3"/>
  <c r="B19" i="3"/>
  <c r="B9" i="3"/>
  <c r="B8" i="3"/>
  <c r="B7" i="3"/>
  <c r="B6" i="3"/>
  <c r="B5" i="3"/>
  <c r="B4" i="3"/>
  <c r="F10" i="3" l="1"/>
  <c r="F19" i="3"/>
  <c r="F9" i="3"/>
  <c r="F28" i="3"/>
  <c r="F27" i="3" s="1"/>
  <c r="G27" i="3" s="1"/>
  <c r="E27" i="3"/>
  <c r="F15" i="3"/>
  <c r="F13" i="3"/>
  <c r="E3" i="3" l="1"/>
  <c r="F3" i="3"/>
  <c r="G3" i="3" s="1"/>
  <c r="I3" i="3" s="1"/>
  <c r="C7" i="1" s="1"/>
  <c r="E7" i="1" s="1"/>
</calcChain>
</file>

<file path=xl/comments1.xml><?xml version="1.0" encoding="utf-8"?>
<comments xmlns="http://schemas.openxmlformats.org/spreadsheetml/2006/main">
  <authors>
    <author>PANTIORA Eleni</author>
  </authors>
  <commentList>
    <comment ref="C40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Indicate if:
Qty in transit
Qty stock in WFP w/h
Qty at port
Qty at CP w/h
Qty delivred to beneficiaries</t>
        </r>
      </text>
    </comment>
  </commentList>
</comments>
</file>

<file path=xl/comments2.xml><?xml version="1.0" encoding="utf-8"?>
<comments xmlns="http://schemas.openxmlformats.org/spreadsheetml/2006/main">
  <authors>
    <author>PANTIORA Eleni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1: quality defect
2: quality defect that requires quality validation/re-testing
3: safety defect/ quality defect that does not allow distribution nd products must be disposed always</t>
        </r>
      </text>
    </comment>
    <comment ref="F9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bonus for UHT and canned food</t>
        </r>
      </text>
    </comment>
    <comment ref="F10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Bonus for UHT milk and canned food</t>
        </r>
      </text>
    </comment>
    <comment ref="F13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Exemption for cereals and pulses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PANTIORA Eleni:</t>
        </r>
        <r>
          <rPr>
            <sz val="9"/>
            <color indexed="81"/>
            <rFont val="Tahoma"/>
            <family val="2"/>
          </rPr>
          <t xml:space="preserve">
Exemption for cereals and pulses</t>
        </r>
      </text>
    </comment>
  </commentList>
</comments>
</file>

<file path=xl/sharedStrings.xml><?xml version="1.0" encoding="utf-8"?>
<sst xmlns="http://schemas.openxmlformats.org/spreadsheetml/2006/main" count="276" uniqueCount="240">
  <si>
    <t>Actions taken</t>
  </si>
  <si>
    <t>Date of Arrival</t>
  </si>
  <si>
    <t>MARK</t>
  </si>
  <si>
    <t>LIKELIHOOD</t>
  </si>
  <si>
    <t>Product defects</t>
  </si>
  <si>
    <t>Exceeded Best Before Date (BBD)</t>
  </si>
  <si>
    <t>Presence of foreign matters (wood, glass, metal particles etc.)</t>
  </si>
  <si>
    <t>Type of Food</t>
  </si>
  <si>
    <t>Cereal (except maize)</t>
  </si>
  <si>
    <t>Pulses</t>
  </si>
  <si>
    <t>Maize</t>
  </si>
  <si>
    <t>Bulgur wheat</t>
  </si>
  <si>
    <t>Fortified Flour (wheat flour or maize meal)</t>
  </si>
  <si>
    <t>Biscuits (High Energy Biscuits-HEB and Date Bars)</t>
  </si>
  <si>
    <t>Vegetable oil</t>
  </si>
  <si>
    <t>Canned food (vegetables, pulses, fish or meat)</t>
  </si>
  <si>
    <t>Milk (UHT)</t>
  </si>
  <si>
    <t>Other</t>
  </si>
  <si>
    <t>MNP</t>
  </si>
  <si>
    <t>Sites affected/Containment</t>
  </si>
  <si>
    <t>multiple COs (reporting ilnesses/potentially defective products-check locations of the PO)</t>
  </si>
  <si>
    <t>Type of product</t>
  </si>
  <si>
    <t>Product or its label is incompliant with local regulations</t>
  </si>
  <si>
    <t>None</t>
  </si>
  <si>
    <t>No defects</t>
  </si>
  <si>
    <t>IMPACT:</t>
  </si>
  <si>
    <t>RANK JUSTIFICATIION</t>
  </si>
  <si>
    <t>Beneficiary complaint/ illness</t>
  </si>
  <si>
    <t>OUTPUTS</t>
  </si>
  <si>
    <t>INPUTS</t>
  </si>
  <si>
    <t>BONUS</t>
  </si>
  <si>
    <t>BACKGROUND</t>
  </si>
  <si>
    <t>ESTIMATED RISK</t>
  </si>
  <si>
    <t>EST. IMPACT</t>
  </si>
  <si>
    <t>Yes/No</t>
  </si>
  <si>
    <t>Media</t>
  </si>
  <si>
    <t>Donor</t>
  </si>
  <si>
    <t>Products are fumigated</t>
  </si>
  <si>
    <t>Products have been recalled from the consumers and/or Cooperating Parttners</t>
  </si>
  <si>
    <t>No actions, distribution continues</t>
  </si>
  <si>
    <t>Products are being re-tested</t>
  </si>
  <si>
    <t>(name):</t>
  </si>
  <si>
    <t>Authorities</t>
  </si>
  <si>
    <t>Qty in Stock (MT)</t>
  </si>
  <si>
    <t>Supplier Batch #</t>
  </si>
  <si>
    <t>PO #</t>
  </si>
  <si>
    <t>Mark as "x" in the relevant box</t>
  </si>
  <si>
    <t>YES</t>
  </si>
  <si>
    <t>NO</t>
  </si>
  <si>
    <t>UKNOWN</t>
  </si>
  <si>
    <t>Holes or sealing defects on the primary packaging material (e.g. PP/PE bags, cans, sachets or pots)</t>
  </si>
  <si>
    <t>Lipid based Nutritional Supplement (LNS)</t>
  </si>
  <si>
    <t>Fortified Blended Food (SC and SC plus)</t>
  </si>
  <si>
    <t>External defects</t>
  </si>
  <si>
    <t>Raw commodity = 1
Processed food to be cooked or reconstitued = 2
Ready-To-Eat food = 3</t>
  </si>
  <si>
    <t>PRODUCT CATEGORY</t>
  </si>
  <si>
    <t>Product external ldefects = 1
Product internl quality defects = 2
Product interna lsafety defects = 3</t>
  </si>
  <si>
    <t>Publicly launched allegations</t>
  </si>
  <si>
    <t>Government</t>
  </si>
  <si>
    <t>Implementing partner</t>
  </si>
  <si>
    <t>Civil right group or other external stakeholder</t>
  </si>
  <si>
    <t>Publicly launched allegations (on defective WFP food or beneficiaries falling ill) by:</t>
  </si>
  <si>
    <t>Other/ additional defects observed:</t>
  </si>
  <si>
    <t>Best-Before Date</t>
  </si>
  <si>
    <t>SI#</t>
  </si>
  <si>
    <t>Who is aware of the issue?</t>
  </si>
  <si>
    <t>Are there other COs affected?</t>
  </si>
  <si>
    <t>(name ):</t>
  </si>
  <si>
    <t>INCIDENT ID:</t>
  </si>
  <si>
    <t>Qty defective (MT)</t>
  </si>
  <si>
    <t>Attachments included (mark with "x"):</t>
  </si>
  <si>
    <t>Photo(s) of defective goods</t>
  </si>
  <si>
    <t>Medical ceritifcate/ diagnosis</t>
  </si>
  <si>
    <t>Superintended or Lab report</t>
  </si>
  <si>
    <r>
      <rPr>
        <b/>
        <sz val="14"/>
        <rFont val="Calibri"/>
        <family val="2"/>
        <scheme val="minor"/>
      </rPr>
      <t>Product involved</t>
    </r>
    <r>
      <rPr>
        <b/>
        <sz val="12"/>
        <rFont val="Calibri"/>
        <family val="2"/>
        <scheme val="minor"/>
      </rPr>
      <t xml:space="preserve">
</t>
    </r>
    <r>
      <rPr>
        <sz val="10"/>
        <color theme="1" tint="0.34998626667073579"/>
        <rFont val="Calibri"/>
        <family val="2"/>
        <scheme val="minor"/>
      </rPr>
      <t xml:space="preserve">drop-down list </t>
    </r>
  </si>
  <si>
    <r>
      <rPr>
        <b/>
        <sz val="14"/>
        <rFont val="Calibri"/>
        <family val="2"/>
        <scheme val="minor"/>
      </rPr>
      <t xml:space="preserve">Product defects </t>
    </r>
    <r>
      <rPr>
        <b/>
        <sz val="12"/>
        <rFont val="Calibri"/>
        <family val="2"/>
        <scheme val="minor"/>
      </rPr>
      <t xml:space="preserve">
</t>
    </r>
    <r>
      <rPr>
        <sz val="10"/>
        <color theme="1" tint="0.34998626667073579"/>
        <rFont val="Calibri"/>
        <family val="2"/>
        <scheme val="minor"/>
      </rPr>
      <t xml:space="preserve">drop-down list </t>
    </r>
  </si>
  <si>
    <r>
      <rPr>
        <b/>
        <sz val="14"/>
        <rFont val="Calibri"/>
        <family val="2"/>
        <scheme val="minor"/>
      </rPr>
      <t>Total quantity affected (MT)</t>
    </r>
    <r>
      <rPr>
        <b/>
        <sz val="12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if applicable</t>
    </r>
  </si>
  <si>
    <r>
      <t xml:space="preserve">Is product distributed to beneficiaries?
</t>
    </r>
    <r>
      <rPr>
        <sz val="10"/>
        <color theme="1" tint="0.34998626667073579"/>
        <rFont val="Calibri"/>
        <family val="2"/>
        <scheme val="minor"/>
      </rPr>
      <t>drop-down list</t>
    </r>
  </si>
  <si>
    <r>
      <rPr>
        <b/>
        <sz val="14"/>
        <rFont val="Calibri"/>
        <family val="2"/>
        <scheme val="minor"/>
      </rPr>
      <t>Stock status breakdown</t>
    </r>
    <r>
      <rPr>
        <b/>
        <sz val="12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>if applicable</t>
    </r>
  </si>
  <si>
    <t>Other processed food (non RTE)</t>
  </si>
  <si>
    <t>Insects or mould presence outside the bags only</t>
  </si>
  <si>
    <t>Insect/ Pest infestaion inside the packaged products</t>
  </si>
  <si>
    <t>Taste, smell or texture defects (e.g. darkened or discoloured product, dry paste, rancid smell or taste, lump formation in flours etc.)</t>
  </si>
  <si>
    <t>Mould presence in the packed products</t>
  </si>
  <si>
    <t>Swollen appearance of canned products or UHT milk</t>
  </si>
  <si>
    <t>Other defects</t>
  </si>
  <si>
    <t>Mycotoxin contamination detected (after lab/ spot check tesitng)</t>
  </si>
  <si>
    <t>Chemical contamination (after lab/ spot check tesitng)</t>
  </si>
  <si>
    <t>Microbial contamination  (after lab/ spot check tesitng)</t>
  </si>
  <si>
    <t>Product is not consistent with label claims (after compliance testing)</t>
  </si>
  <si>
    <t>Products are being reprocessed (sieved, cleaned or re-bagged)</t>
  </si>
  <si>
    <t>Damaged secondary packaging (cartons)</t>
  </si>
  <si>
    <t>MARK JUSTIFICATION</t>
  </si>
  <si>
    <t>COUNTRY</t>
  </si>
  <si>
    <t>LOCATION</t>
  </si>
  <si>
    <t>WAREHOUSE</t>
  </si>
  <si>
    <t>QTY (MT) DEFECTIVE</t>
  </si>
  <si>
    <t>STATE IN COMPAS (Damaged/ Good)</t>
  </si>
  <si>
    <t>PO#</t>
  </si>
  <si>
    <t>IMMEDIATE ACTION TAKEN</t>
  </si>
  <si>
    <t>DATE I.A. EFFECTIVE (as in COMPAS)</t>
  </si>
  <si>
    <t>WHO+HOW (in LESS+COMPAS)</t>
  </si>
  <si>
    <t>Qty placed on-hold</t>
  </si>
  <si>
    <t>MITIGATION ACTION</t>
  </si>
  <si>
    <t>MITIGATION OUPUT</t>
  </si>
  <si>
    <t>Investigate</t>
  </si>
  <si>
    <t>reprocess</t>
  </si>
  <si>
    <t>release</t>
  </si>
  <si>
    <t>withdraw</t>
  </si>
  <si>
    <t>recall</t>
  </si>
  <si>
    <t>replace by supplier</t>
  </si>
  <si>
    <t>Return to supplier</t>
  </si>
  <si>
    <t>reimburseby supplier</t>
  </si>
  <si>
    <t>reimburse by insurance</t>
  </si>
  <si>
    <t>WHAT</t>
  </si>
  <si>
    <t>WHO</t>
  </si>
  <si>
    <t>WHEN/TIMELINE</t>
  </si>
  <si>
    <r>
      <t>Incident root-cause</t>
    </r>
    <r>
      <rPr>
        <sz val="14"/>
        <rFont val="Calibri"/>
        <family val="2"/>
        <scheme val="minor"/>
      </rPr>
      <t xml:space="preserve">
</t>
    </r>
    <r>
      <rPr>
        <sz val="10"/>
        <color theme="1" tint="0.499984740745262"/>
        <rFont val="Calibri"/>
        <family val="2"/>
        <scheme val="minor"/>
      </rPr>
      <t>identified or suspected</t>
    </r>
  </si>
  <si>
    <t>Media/Donor/Government letter or articles</t>
  </si>
  <si>
    <t>WFP stocks have been placed on-hold</t>
  </si>
  <si>
    <t>Supply chain stocks have been placed on-hold</t>
  </si>
  <si>
    <r>
      <t xml:space="preserve">Immediate Action taken on stocks (if any)
</t>
    </r>
    <r>
      <rPr>
        <sz val="10"/>
        <color theme="1" tint="0.34998626667073579"/>
        <rFont val="Calibri"/>
        <family val="2"/>
        <scheme val="minor"/>
      </rPr>
      <t>drop-down list</t>
    </r>
  </si>
  <si>
    <t>DATE:</t>
  </si>
  <si>
    <t>Additional information or description on the case</t>
  </si>
  <si>
    <t>REPORTING COUNTRY:</t>
  </si>
  <si>
    <t>RISK CALCULATOR:</t>
  </si>
  <si>
    <t>DESCRIPTION - CONTAINMENT - IMMEDIATE ACTIONS TAKEN</t>
  </si>
  <si>
    <t>Open evaluate incident</t>
  </si>
  <si>
    <t>what/output</t>
  </si>
  <si>
    <t>who</t>
  </si>
  <si>
    <t>when</t>
  </si>
  <si>
    <t>rate</t>
  </si>
  <si>
    <t>IDEAL focal</t>
  </si>
  <si>
    <t>verify containment</t>
  </si>
  <si>
    <t>Supply chain team</t>
  </si>
  <si>
    <t>List of CO affected/Stock status</t>
  </si>
  <si>
    <t>communicate incident</t>
  </si>
  <si>
    <t>above info</t>
  </si>
  <si>
    <t>Need for immedite action (hold)</t>
  </si>
  <si>
    <t>technical advisor</t>
  </si>
  <si>
    <t>yes/no + which level</t>
  </si>
  <si>
    <t>INCIDENT RATE</t>
  </si>
  <si>
    <t>Technical advisor</t>
  </si>
  <si>
    <t>MITIGATION COSTS</t>
  </si>
  <si>
    <t>Mitigation plan</t>
  </si>
  <si>
    <t>Mitigation costs</t>
  </si>
  <si>
    <t>Time mitigation completed</t>
  </si>
  <si>
    <t>TIME MITIGATION IMPLEMENTED</t>
  </si>
  <si>
    <t>Who?Fill-in</t>
  </si>
  <si>
    <t>INCIDENT ID</t>
  </si>
  <si>
    <t>Supply chain team to fill-in</t>
  </si>
  <si>
    <t>ACTION</t>
  </si>
  <si>
    <t>ACTION STATUS (completed in/due by)</t>
  </si>
  <si>
    <t>QTY (MT) IN STOCK</t>
  </si>
  <si>
    <t>QTY (MT) INVOLVED</t>
  </si>
  <si>
    <t>SI# INVOLVED</t>
  </si>
  <si>
    <t>LOCATIONS INVOLVED</t>
  </si>
  <si>
    <t>MITIIGATION PLAN</t>
  </si>
  <si>
    <t>TIME/DATE REL TO ACTION</t>
  </si>
  <si>
    <t>to be filled by FoodTech</t>
  </si>
  <si>
    <t>Mislabelling/ Errors on label printing</t>
  </si>
  <si>
    <t>Low risk food</t>
  </si>
  <si>
    <t>Medium risk food</t>
  </si>
  <si>
    <t>High risk food</t>
  </si>
  <si>
    <t>Pasta</t>
  </si>
  <si>
    <t>Sugar</t>
  </si>
  <si>
    <t>Iodized salt</t>
  </si>
  <si>
    <t>Cassava flour</t>
  </si>
  <si>
    <t>BONUS (+1, if RTE)</t>
  </si>
  <si>
    <t>Spilled or leaking products</t>
  </si>
  <si>
    <t>Internal quality or label defect/deviation</t>
  </si>
  <si>
    <t>Quality</t>
  </si>
  <si>
    <t>External</t>
  </si>
  <si>
    <t>SNF+RTE</t>
  </si>
  <si>
    <t xml:space="preserve"> --&gt; to avoid having a safety issue with a low risk product that is unseen</t>
  </si>
  <si>
    <t xml:space="preserve"> --&gt;to avoid notifying for external defects that are mitigated via log practices</t>
  </si>
  <si>
    <t>INDEX:</t>
  </si>
  <si>
    <t>Safety hazard/ Legal</t>
  </si>
  <si>
    <t>G&amp;P</t>
  </si>
  <si>
    <t>Simple processed</t>
  </si>
  <si>
    <t>Product Location</t>
  </si>
  <si>
    <t>Production date</t>
  </si>
  <si>
    <r>
      <rPr>
        <b/>
        <sz val="14"/>
        <rFont val="Calibri"/>
        <family val="2"/>
        <scheme val="minor"/>
      </rPr>
      <t xml:space="preserve">Consumer complaints </t>
    </r>
    <r>
      <rPr>
        <b/>
        <sz val="12"/>
        <rFont val="Calibri"/>
        <family val="2"/>
        <scheme val="minor"/>
      </rPr>
      <t xml:space="preserve">
</t>
    </r>
    <r>
      <rPr>
        <sz val="10"/>
        <color rgb="FFFF0000"/>
        <rFont val="Calibri"/>
        <family val="2"/>
        <scheme val="minor"/>
      </rPr>
      <t xml:space="preserve">if applicable- </t>
    </r>
    <r>
      <rPr>
        <sz val="10"/>
        <color theme="1" tint="0.34998626667073579"/>
        <rFont val="Calibri"/>
        <family val="2"/>
        <scheme val="minor"/>
      </rPr>
      <t>drop-down list</t>
    </r>
  </si>
  <si>
    <t>Beneficiary complaint</t>
  </si>
  <si>
    <t>Low number of consumer complaints (1-10 complaints)</t>
  </si>
  <si>
    <t>Medium number of consumer complaints (11-100 complaints)</t>
  </si>
  <si>
    <t>High number of consumer complaints (&gt;100 complaints)</t>
  </si>
  <si>
    <t>WFP batch # or SI #</t>
  </si>
  <si>
    <t>High spreading</t>
  </si>
  <si>
    <t>Medium spreding</t>
  </si>
  <si>
    <t>No/ Low spreading</t>
  </si>
  <si>
    <t>Potential safety or legal issue</t>
  </si>
  <si>
    <t>REGULAR COSTS &amp; INFO</t>
  </si>
  <si>
    <t>DEFECTIVE PRODUCTS INFO</t>
  </si>
  <si>
    <t>COSTS FOR ACTION- INVESTIGATION (inspection &amp; lab analyses)</t>
  </si>
  <si>
    <t>COSTS FOR ACTION - RECONDITIONING</t>
  </si>
  <si>
    <t>COSTS FOR ACTION - DISPOSAL</t>
  </si>
  <si>
    <t>OTHER ACTION RELATED COSTS</t>
  </si>
  <si>
    <t>PO</t>
  </si>
  <si>
    <t>Best-Before Date (BBD)</t>
  </si>
  <si>
    <t>Supplier</t>
  </si>
  <si>
    <t>Commodity Origin</t>
  </si>
  <si>
    <t>Total PO Qty
(MT)</t>
  </si>
  <si>
    <t>Food value (USD/MT)</t>
  </si>
  <si>
    <t>Total food value (USD)</t>
  </si>
  <si>
    <t>Payment Status to supplier</t>
  </si>
  <si>
    <t>Regular Inspection costs (USD)</t>
  </si>
  <si>
    <t>Transport costs (USD/MT)</t>
  </si>
  <si>
    <t>Superindentend costs (USD/MT)</t>
  </si>
  <si>
    <t>Storage costs (USD)</t>
  </si>
  <si>
    <t>Custom clearance costs (USD)</t>
  </si>
  <si>
    <t>DONOR</t>
  </si>
  <si>
    <t>TOD</t>
  </si>
  <si>
    <t>TDD</t>
  </si>
  <si>
    <t xml:space="preserve"> Affected product quantity
(MT)</t>
  </si>
  <si>
    <t>Status of affected quantity</t>
  </si>
  <si>
    <t>Location of affected quantity</t>
  </si>
  <si>
    <t>Costs for inspection (USD)</t>
  </si>
  <si>
    <t>Costs for sampling (USD)</t>
  </si>
  <si>
    <t>Costs for DHL (USD)</t>
  </si>
  <si>
    <t>Costs for lab analyses (USD)</t>
  </si>
  <si>
    <t>Sub-total</t>
  </si>
  <si>
    <t>Rebagging (USD/MT)</t>
  </si>
  <si>
    <t>Sieving/ Cleaning (USD/MT)</t>
  </si>
  <si>
    <t>Fumigation (USD/MT)</t>
  </si>
  <si>
    <t>Cost Insurance &amp; Freight (USD/MT)</t>
  </si>
  <si>
    <t>Destruction costs (USD/MT)</t>
  </si>
  <si>
    <t>Staff (USD)</t>
  </si>
  <si>
    <t>Demurrage or Storage (USD/MT/day)</t>
  </si>
  <si>
    <t>Transport costs  (USD/MT)</t>
  </si>
  <si>
    <t>Total Additional Costs incurred by WFP (USD)</t>
  </si>
  <si>
    <t>Total Additional Costs incurred by WFP (ETB)</t>
  </si>
  <si>
    <t>Comments</t>
  </si>
  <si>
    <t>Audit Rating</t>
  </si>
  <si>
    <t>MML / AF</t>
  </si>
  <si>
    <t>Location</t>
  </si>
  <si>
    <t>Way forward</t>
  </si>
  <si>
    <t>Cost of Maize Meal (USD/MT) if applicable</t>
  </si>
  <si>
    <t>Total Cost Recovrable from supplier (USD)</t>
  </si>
  <si>
    <t xml:space="preserve">Please e-mail the completed form to HQ Food Safety and Quality Team, copying wfp.foodquality@wfp.org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</si>
</sst>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u/>
      <sz val="12"/>
      <color theme="1" tint="0.34998626667073579"/>
      <name val="Calibri"/>
      <family val="2"/>
      <scheme val="minor"/>
    </font>
    <font>
      <b/>
      <sz val="14"/>
      <name val="Calibri"/>
      <family val="2"/>
      <scheme val="minor"/>
    </font>
    <font>
      <sz val="16"/>
      <name val="Calibri"/>
      <family val="2"/>
      <scheme val="minor"/>
    </font>
    <font>
      <i/>
      <sz val="14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4"/>
      <name val="Calibri"/>
      <family val="2"/>
      <scheme val="minor"/>
    </font>
    <font>
      <sz val="14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b/>
      <sz val="22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25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267">
    <xf numFmtId="0" fontId="0" fillId="0" borderId="0" xfId="0"/>
    <xf numFmtId="1" fontId="0" fillId="0" borderId="0" xfId="0" applyNumberFormat="1" applyFill="1" applyBorder="1" applyAlignment="1" applyProtection="1">
      <alignment horizontal="left" vertical="center"/>
    </xf>
    <xf numFmtId="0" fontId="36" fillId="0" borderId="0" xfId="0" applyFont="1" applyProtection="1">
      <protection locked="0"/>
    </xf>
    <xf numFmtId="0" fontId="38" fillId="0" borderId="0" xfId="44" applyFont="1" applyFill="1" applyAlignment="1" applyProtection="1">
      <alignment horizontal="center" vertical="center"/>
    </xf>
    <xf numFmtId="0" fontId="36" fillId="0" borderId="0" xfId="0" applyFont="1" applyBorder="1" applyProtection="1">
      <protection locked="0"/>
    </xf>
    <xf numFmtId="1" fontId="32" fillId="0" borderId="10" xfId="0" applyNumberFormat="1" applyFont="1" applyFill="1" applyBorder="1" applyAlignment="1" applyProtection="1">
      <alignment horizontal="center" vertical="center"/>
    </xf>
    <xf numFmtId="0" fontId="53" fillId="0" borderId="10" xfId="0" applyFont="1" applyBorder="1" applyAlignment="1" applyProtection="1">
      <alignment horizontal="left" vertical="top" wrapText="1"/>
    </xf>
    <xf numFmtId="0" fontId="52" fillId="0" borderId="10" xfId="0" applyFont="1" applyBorder="1" applyAlignment="1" applyProtection="1">
      <alignment horizontal="left" vertical="top" wrapText="1"/>
    </xf>
    <xf numFmtId="0" fontId="52" fillId="0" borderId="17" xfId="0" applyFont="1" applyBorder="1" applyAlignment="1" applyProtection="1">
      <alignment horizontal="left" vertical="top" wrapText="1"/>
    </xf>
    <xf numFmtId="0" fontId="51" fillId="0" borderId="0" xfId="0" applyFont="1" applyAlignment="1" applyProtection="1">
      <alignment horizontal="left" vertical="top"/>
    </xf>
    <xf numFmtId="0" fontId="51" fillId="0" borderId="10" xfId="0" applyFont="1" applyBorder="1" applyAlignment="1" applyProtection="1">
      <alignment horizontal="left" vertical="top" wrapText="1"/>
    </xf>
    <xf numFmtId="49" fontId="51" fillId="0" borderId="10" xfId="0" applyNumberFormat="1" applyFont="1" applyBorder="1" applyAlignment="1" applyProtection="1">
      <alignment horizontal="left" vertical="top" wrapText="1"/>
    </xf>
    <xf numFmtId="0" fontId="54" fillId="37" borderId="10" xfId="0" applyFont="1" applyFill="1" applyBorder="1" applyAlignment="1" applyProtection="1">
      <alignment horizontal="left" vertical="center" wrapText="1"/>
    </xf>
    <xf numFmtId="0" fontId="54" fillId="36" borderId="10" xfId="0" applyFont="1" applyFill="1" applyBorder="1" applyAlignment="1" applyProtection="1">
      <alignment horizontal="left" vertical="center" wrapText="1"/>
    </xf>
    <xf numFmtId="0" fontId="54" fillId="38" borderId="10" xfId="0" applyFont="1" applyFill="1" applyBorder="1" applyAlignment="1" applyProtection="1">
      <alignment horizontal="left" vertical="center" wrapText="1"/>
    </xf>
    <xf numFmtId="0" fontId="51" fillId="38" borderId="0" xfId="0" applyFont="1" applyFill="1" applyAlignment="1" applyProtection="1">
      <alignment horizontal="left" vertical="top" wrapText="1"/>
    </xf>
    <xf numFmtId="0" fontId="54" fillId="0" borderId="10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Protection="1"/>
    <xf numFmtId="0" fontId="36" fillId="0" borderId="0" xfId="0" applyFont="1" applyProtection="1"/>
    <xf numFmtId="0" fontId="35" fillId="0" borderId="0" xfId="0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vertical="top"/>
    </xf>
    <xf numFmtId="0" fontId="36" fillId="0" borderId="0" xfId="0" applyFont="1" applyBorder="1" applyAlignment="1" applyProtection="1">
      <alignment vertical="top"/>
    </xf>
    <xf numFmtId="0" fontId="36" fillId="0" borderId="0" xfId="0" applyFont="1" applyBorder="1" applyProtection="1"/>
    <xf numFmtId="0" fontId="36" fillId="0" borderId="0" xfId="0" applyFont="1" applyBorder="1" applyAlignment="1" applyProtection="1">
      <alignment horizontal="left" vertical="center"/>
    </xf>
    <xf numFmtId="0" fontId="35" fillId="0" borderId="0" xfId="0" applyFont="1" applyBorder="1" applyAlignment="1" applyProtection="1">
      <alignment horizontal="right" vertical="center" wrapText="1"/>
    </xf>
    <xf numFmtId="0" fontId="41" fillId="0" borderId="0" xfId="0" applyFont="1" applyBorder="1" applyProtection="1"/>
    <xf numFmtId="0" fontId="37" fillId="0" borderId="0" xfId="0" applyFont="1" applyBorder="1" applyAlignment="1" applyProtection="1">
      <alignment vertical="top" wrapText="1"/>
    </xf>
    <xf numFmtId="0" fontId="36" fillId="0" borderId="0" xfId="0" applyFont="1" applyBorder="1" applyAlignment="1" applyProtection="1">
      <alignment vertical="top" wrapText="1"/>
    </xf>
    <xf numFmtId="0" fontId="35" fillId="0" borderId="0" xfId="0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horizontal="left" vertical="center" wrapText="1"/>
    </xf>
    <xf numFmtId="0" fontId="40" fillId="0" borderId="0" xfId="0" applyFont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/>
    </xf>
    <xf numFmtId="0" fontId="36" fillId="0" borderId="0" xfId="0" applyFont="1" applyFill="1" applyBorder="1" applyAlignment="1" applyProtection="1">
      <alignment horizontal="left" vertical="top" wrapText="1"/>
    </xf>
    <xf numFmtId="0" fontId="40" fillId="0" borderId="0" xfId="0" applyFont="1" applyBorder="1" applyProtection="1"/>
    <xf numFmtId="0" fontId="42" fillId="0" borderId="0" xfId="0" applyFont="1" applyBorder="1" applyAlignment="1" applyProtection="1">
      <alignment horizontal="right" vertical="center" wrapText="1"/>
    </xf>
    <xf numFmtId="4" fontId="36" fillId="0" borderId="0" xfId="0" applyNumberFormat="1" applyFont="1" applyBorder="1" applyAlignment="1" applyProtection="1">
      <alignment horizontal="center" vertical="center"/>
    </xf>
    <xf numFmtId="0" fontId="36" fillId="0" borderId="0" xfId="0" applyFont="1" applyBorder="1" applyAlignment="1" applyProtection="1">
      <alignment vertical="center"/>
    </xf>
    <xf numFmtId="0" fontId="42" fillId="0" borderId="0" xfId="0" applyFont="1" applyBorder="1" applyAlignment="1" applyProtection="1">
      <alignment horizontal="right" vertical="center"/>
    </xf>
    <xf numFmtId="0" fontId="36" fillId="0" borderId="38" xfId="0" applyFont="1" applyBorder="1" applyAlignment="1" applyProtection="1">
      <alignment horizontal="center" vertical="center" wrapText="1"/>
    </xf>
    <xf numFmtId="49" fontId="36" fillId="0" borderId="0" xfId="0" applyNumberFormat="1" applyFont="1" applyBorder="1" applyAlignment="1" applyProtection="1">
      <alignment horizontal="center"/>
    </xf>
    <xf numFmtId="49" fontId="36" fillId="0" borderId="0" xfId="0" applyNumberFormat="1" applyFont="1" applyBorder="1" applyProtection="1"/>
    <xf numFmtId="49" fontId="36" fillId="0" borderId="0" xfId="0" applyNumberFormat="1" applyFont="1" applyBorder="1" applyAlignment="1" applyProtection="1">
      <alignment vertical="top"/>
    </xf>
    <xf numFmtId="4" fontId="36" fillId="0" borderId="0" xfId="0" applyNumberFormat="1" applyFont="1" applyBorder="1" applyAlignment="1" applyProtection="1">
      <alignment vertical="top"/>
    </xf>
    <xf numFmtId="4" fontId="36" fillId="0" borderId="0" xfId="0" applyNumberFormat="1" applyFont="1" applyFill="1" applyBorder="1" applyAlignment="1" applyProtection="1">
      <alignment vertical="top"/>
    </xf>
    <xf numFmtId="0" fontId="42" fillId="0" borderId="0" xfId="0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Protection="1"/>
    <xf numFmtId="0" fontId="36" fillId="0" borderId="0" xfId="0" applyFont="1" applyFill="1" applyProtection="1"/>
    <xf numFmtId="0" fontId="37" fillId="0" borderId="0" xfId="0" applyFont="1" applyBorder="1" applyAlignment="1" applyProtection="1">
      <alignment horizontal="center" wrapText="1"/>
    </xf>
    <xf numFmtId="0" fontId="40" fillId="0" borderId="0" xfId="0" applyFont="1" applyBorder="1" applyAlignment="1" applyProtection="1">
      <alignment horizontal="right" vertical="center"/>
    </xf>
    <xf numFmtId="0" fontId="37" fillId="0" borderId="0" xfId="0" applyFont="1" applyBorder="1" applyAlignment="1" applyProtection="1">
      <alignment wrapText="1"/>
    </xf>
    <xf numFmtId="0" fontId="37" fillId="0" borderId="0" xfId="0" applyFont="1" applyFill="1" applyBorder="1" applyAlignment="1" applyProtection="1">
      <alignment wrapText="1"/>
    </xf>
    <xf numFmtId="0" fontId="35" fillId="0" borderId="0" xfId="0" applyFont="1" applyBorder="1" applyAlignment="1" applyProtection="1">
      <alignment horizontal="center"/>
    </xf>
    <xf numFmtId="0" fontId="36" fillId="0" borderId="0" xfId="0" applyFont="1" applyAlignment="1" applyProtection="1">
      <alignment vertical="top"/>
    </xf>
    <xf numFmtId="0" fontId="37" fillId="0" borderId="0" xfId="0" applyFont="1" applyFill="1" applyBorder="1" applyAlignment="1" applyProtection="1">
      <alignment vertical="top" wrapText="1"/>
    </xf>
    <xf numFmtId="0" fontId="37" fillId="0" borderId="0" xfId="0" applyFont="1" applyBorder="1" applyAlignment="1" applyProtection="1">
      <alignment horizontal="center" vertical="top" wrapText="1"/>
    </xf>
    <xf numFmtId="49" fontId="36" fillId="0" borderId="0" xfId="0" applyNumberFormat="1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center" wrapText="1"/>
    </xf>
    <xf numFmtId="0" fontId="37" fillId="0" borderId="0" xfId="0" applyFont="1" applyFill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right" vertical="top" wrapText="1"/>
    </xf>
    <xf numFmtId="0" fontId="35" fillId="0" borderId="0" xfId="0" applyFont="1" applyFill="1" applyBorder="1" applyAlignment="1" applyProtection="1">
      <alignment horizontal="right" vertical="top"/>
    </xf>
    <xf numFmtId="0" fontId="35" fillId="0" borderId="0" xfId="0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right" vertical="center"/>
    </xf>
    <xf numFmtId="0" fontId="35" fillId="0" borderId="0" xfId="0" applyFont="1" applyFill="1" applyBorder="1" applyAlignment="1" applyProtection="1">
      <alignment horizontal="left" vertical="top"/>
    </xf>
    <xf numFmtId="0" fontId="32" fillId="0" borderId="0" xfId="0" applyFont="1" applyFill="1" applyProtection="1"/>
    <xf numFmtId="0" fontId="39" fillId="0" borderId="0" xfId="0" applyFont="1" applyProtection="1"/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left" vertical="center"/>
    </xf>
    <xf numFmtId="0" fontId="31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14" fillId="0" borderId="10" xfId="0" applyFont="1" applyBorder="1" applyAlignment="1" applyProtection="1">
      <alignment horizontal="center"/>
    </xf>
    <xf numFmtId="0" fontId="26" fillId="0" borderId="25" xfId="0" applyFont="1" applyFill="1" applyBorder="1" applyAlignment="1" applyProtection="1">
      <alignment horizontal="center" vertical="center"/>
    </xf>
    <xf numFmtId="0" fontId="30" fillId="0" borderId="19" xfId="0" applyFont="1" applyBorder="1" applyAlignment="1" applyProtection="1">
      <alignment horizont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31" xfId="0" applyFont="1" applyFill="1" applyBorder="1" applyAlignment="1" applyProtection="1">
      <alignment horizontal="center" vertical="center" wrapText="1"/>
    </xf>
    <xf numFmtId="1" fontId="26" fillId="0" borderId="10" xfId="0" applyNumberFormat="1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/>
    <xf numFmtId="0" fontId="30" fillId="0" borderId="22" xfId="0" applyFont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6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0" fontId="29" fillId="36" borderId="24" xfId="0" applyFont="1" applyFill="1" applyBorder="1" applyAlignment="1" applyProtection="1">
      <alignment horizontal="left" vertical="top" wrapText="1"/>
    </xf>
    <xf numFmtId="0" fontId="0" fillId="36" borderId="10" xfId="0" applyFill="1" applyBorder="1" applyAlignment="1" applyProtection="1">
      <alignment horizontal="center" vertical="center"/>
    </xf>
    <xf numFmtId="0" fontId="0" fillId="36" borderId="10" xfId="0" applyFill="1" applyBorder="1" applyAlignment="1" applyProtection="1">
      <alignment horizontal="center" vertical="center" wrapText="1"/>
    </xf>
    <xf numFmtId="1" fontId="0" fillId="0" borderId="10" xfId="0" applyNumberFormat="1" applyFill="1" applyBorder="1" applyAlignment="1" applyProtection="1">
      <alignment horizontal="center" vertical="center"/>
    </xf>
    <xf numFmtId="1" fontId="0" fillId="0" borderId="10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horizontal="righ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9" fillId="38" borderId="24" xfId="0" applyFont="1" applyFill="1" applyBorder="1" applyAlignment="1" applyProtection="1">
      <alignment horizontal="left" vertical="top" wrapText="1"/>
    </xf>
    <xf numFmtId="0" fontId="0" fillId="38" borderId="10" xfId="0" applyFill="1" applyBorder="1" applyAlignment="1" applyProtection="1">
      <alignment horizontal="center" vertical="center"/>
    </xf>
    <xf numFmtId="0" fontId="0" fillId="38" borderId="10" xfId="0" applyFill="1" applyBorder="1" applyAlignment="1" applyProtection="1">
      <alignment horizontal="center" vertical="center" wrapText="1"/>
    </xf>
    <xf numFmtId="1" fontId="14" fillId="0" borderId="10" xfId="0" applyNumberFormat="1" applyFont="1" applyFill="1" applyBorder="1" applyAlignment="1" applyProtection="1">
      <alignment horizontal="center" vertical="center"/>
    </xf>
    <xf numFmtId="0" fontId="29" fillId="35" borderId="24" xfId="0" applyFont="1" applyFill="1" applyBorder="1" applyAlignment="1" applyProtection="1">
      <alignment horizontal="left" vertical="center" wrapText="1"/>
    </xf>
    <xf numFmtId="0" fontId="0" fillId="35" borderId="10" xfId="0" applyFill="1" applyBorder="1" applyAlignment="1" applyProtection="1">
      <alignment horizontal="center" vertical="center"/>
    </xf>
    <xf numFmtId="0" fontId="29" fillId="36" borderId="24" xfId="0" applyFont="1" applyFill="1" applyBorder="1" applyAlignment="1" applyProtection="1">
      <alignment horizontal="left" vertical="center" wrapText="1"/>
    </xf>
    <xf numFmtId="0" fontId="29" fillId="38" borderId="24" xfId="0" applyFont="1" applyFill="1" applyBorder="1" applyAlignment="1" applyProtection="1">
      <alignment horizontal="left" vertical="center" wrapText="1"/>
    </xf>
    <xf numFmtId="0" fontId="16" fillId="0" borderId="11" xfId="0" applyFont="1" applyFill="1" applyBorder="1" applyAlignment="1" applyProtection="1">
      <alignment vertical="center" textRotation="90" wrapText="1"/>
    </xf>
    <xf numFmtId="0" fontId="0" fillId="0" borderId="0" xfId="0" applyFill="1" applyProtection="1"/>
    <xf numFmtId="0" fontId="0" fillId="0" borderId="0" xfId="0" applyFont="1" applyProtection="1"/>
    <xf numFmtId="0" fontId="20" fillId="0" borderId="0" xfId="0" applyFont="1" applyAlignment="1" applyProtection="1">
      <alignment horizontal="center" textRotation="90"/>
    </xf>
    <xf numFmtId="0" fontId="0" fillId="0" borderId="0" xfId="0" applyFill="1" applyAlignment="1" applyProtection="1">
      <alignment horizontal="center" vertical="center"/>
    </xf>
    <xf numFmtId="0" fontId="16" fillId="0" borderId="10" xfId="0" applyFont="1" applyFill="1" applyBorder="1" applyAlignment="1" applyProtection="1">
      <alignment horizontal="center" vertical="center"/>
    </xf>
    <xf numFmtId="0" fontId="26" fillId="0" borderId="1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0" fontId="16" fillId="0" borderId="21" xfId="0" applyFont="1" applyBorder="1" applyAlignment="1" applyProtection="1">
      <alignment vertical="top" wrapText="1"/>
    </xf>
    <xf numFmtId="0" fontId="24" fillId="0" borderId="23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horizontal="center" vertical="center"/>
    </xf>
    <xf numFmtId="0" fontId="0" fillId="33" borderId="10" xfId="0" applyFill="1" applyBorder="1" applyAlignment="1" applyProtection="1">
      <alignment horizontal="center"/>
    </xf>
    <xf numFmtId="0" fontId="37" fillId="0" borderId="10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right" vertical="top" wrapText="1"/>
      <protection locked="0"/>
    </xf>
    <xf numFmtId="0" fontId="37" fillId="0" borderId="0" xfId="0" applyFont="1" applyFill="1" applyBorder="1" applyAlignment="1" applyProtection="1">
      <alignment horizontal="right" vertical="center" wrapText="1"/>
    </xf>
    <xf numFmtId="0" fontId="37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Protection="1"/>
    <xf numFmtId="0" fontId="42" fillId="0" borderId="0" xfId="0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vertical="center" wrapText="1"/>
    </xf>
    <xf numFmtId="0" fontId="42" fillId="0" borderId="0" xfId="0" applyFont="1" applyFill="1" applyBorder="1" applyAlignment="1" applyProtection="1">
      <alignment horizontal="left" vertical="center"/>
    </xf>
    <xf numFmtId="0" fontId="36" fillId="0" borderId="0" xfId="0" applyFont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right" vertical="center"/>
    </xf>
    <xf numFmtId="0" fontId="47" fillId="0" borderId="0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right" vertical="center" wrapText="1"/>
    </xf>
    <xf numFmtId="0" fontId="43" fillId="0" borderId="0" xfId="0" applyFont="1" applyFill="1" applyBorder="1" applyAlignment="1" applyProtection="1">
      <alignment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2" fillId="0" borderId="0" xfId="0" applyFont="1" applyFill="1" applyBorder="1" applyProtection="1"/>
    <xf numFmtId="0" fontId="36" fillId="0" borderId="0" xfId="0" applyFont="1" applyFill="1" applyAlignment="1" applyProtection="1">
      <alignment vertical="top"/>
    </xf>
    <xf numFmtId="0" fontId="36" fillId="0" borderId="0" xfId="0" applyFont="1" applyFill="1" applyProtection="1">
      <protection locked="0"/>
    </xf>
    <xf numFmtId="0" fontId="0" fillId="37" borderId="0" xfId="0" applyFill="1"/>
    <xf numFmtId="0" fontId="0" fillId="39" borderId="0" xfId="0" applyFill="1"/>
    <xf numFmtId="0" fontId="0" fillId="40" borderId="0" xfId="0" applyFill="1"/>
    <xf numFmtId="0" fontId="0" fillId="41" borderId="0" xfId="0" applyFill="1"/>
    <xf numFmtId="0" fontId="51" fillId="0" borderId="0" xfId="0" applyFont="1" applyAlignment="1" applyProtection="1">
      <alignment horizontal="left" vertical="top" wrapText="1"/>
    </xf>
    <xf numFmtId="0" fontId="46" fillId="0" borderId="0" xfId="0" applyFont="1" applyFill="1" applyBorder="1" applyAlignment="1" applyProtection="1">
      <alignment horizontal="left" vertical="center"/>
    </xf>
    <xf numFmtId="0" fontId="36" fillId="0" borderId="0" xfId="0" applyFont="1" applyFill="1" applyBorder="1" applyAlignment="1" applyProtection="1">
      <alignment horizontal="left" vertical="center"/>
    </xf>
    <xf numFmtId="0" fontId="55" fillId="0" borderId="0" xfId="0" applyFont="1" applyFill="1" applyAlignment="1" applyProtection="1">
      <alignment horizontal="right"/>
    </xf>
    <xf numFmtId="0" fontId="55" fillId="0" borderId="0" xfId="0" applyFont="1" applyFill="1" applyProtection="1"/>
    <xf numFmtId="0" fontId="33" fillId="0" borderId="0" xfId="0" applyFont="1" applyFill="1" applyBorder="1" applyAlignment="1" applyProtection="1">
      <alignment horizontal="right" vertical="center" wrapText="1"/>
    </xf>
    <xf numFmtId="0" fontId="24" fillId="42" borderId="25" xfId="0" applyFont="1" applyFill="1" applyBorder="1" applyAlignment="1" applyProtection="1">
      <alignment horizontal="left" vertical="center" wrapText="1"/>
    </xf>
    <xf numFmtId="0" fontId="24" fillId="42" borderId="26" xfId="0" applyFont="1" applyFill="1" applyBorder="1" applyAlignment="1" applyProtection="1">
      <alignment horizontal="left" vertical="center" wrapText="1"/>
    </xf>
    <xf numFmtId="0" fontId="24" fillId="43" borderId="26" xfId="0" applyFont="1" applyFill="1" applyBorder="1" applyAlignment="1" applyProtection="1">
      <alignment horizontal="left" vertical="center" wrapText="1"/>
    </xf>
    <xf numFmtId="0" fontId="24" fillId="43" borderId="26" xfId="0" applyFont="1" applyFill="1" applyBorder="1" applyProtection="1"/>
    <xf numFmtId="0" fontId="24" fillId="44" borderId="26" xfId="0" applyFont="1" applyFill="1" applyBorder="1" applyAlignment="1" applyProtection="1">
      <alignment horizontal="left" vertical="center" wrapText="1"/>
    </xf>
    <xf numFmtId="0" fontId="24" fillId="44" borderId="27" xfId="0" applyFont="1" applyFill="1" applyBorder="1" applyAlignment="1" applyProtection="1">
      <alignment horizontal="left" vertical="center" wrapText="1"/>
    </xf>
    <xf numFmtId="0" fontId="14" fillId="0" borderId="10" xfId="0" applyFont="1" applyBorder="1" applyAlignment="1" applyProtection="1">
      <alignment horizontal="center" wrapText="1"/>
    </xf>
    <xf numFmtId="0" fontId="0" fillId="0" borderId="24" xfId="0" applyBorder="1" applyAlignment="1" applyProtection="1">
      <alignment horizontal="center"/>
    </xf>
    <xf numFmtId="1" fontId="32" fillId="0" borderId="17" xfId="0" applyNumberFormat="1" applyFont="1" applyFill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54" fillId="34" borderId="29" xfId="0" applyFont="1" applyFill="1" applyBorder="1" applyAlignment="1" applyProtection="1">
      <alignment horizontal="left" vertical="top" wrapText="1"/>
    </xf>
    <xf numFmtId="0" fontId="54" fillId="0" borderId="29" xfId="0" applyFont="1" applyFill="1" applyBorder="1" applyAlignment="1" applyProtection="1">
      <alignment horizontal="left" vertical="top" wrapText="1"/>
    </xf>
    <xf numFmtId="49" fontId="51" fillId="0" borderId="29" xfId="0" applyNumberFormat="1" applyFont="1" applyBorder="1" applyAlignment="1" applyProtection="1">
      <alignment horizontal="left" vertical="top" wrapText="1"/>
    </xf>
    <xf numFmtId="0" fontId="51" fillId="43" borderId="10" xfId="0" applyFont="1" applyFill="1" applyBorder="1" applyAlignment="1" applyProtection="1">
      <alignment horizontal="left" vertical="center" wrapText="1"/>
    </xf>
    <xf numFmtId="0" fontId="51" fillId="42" borderId="10" xfId="0" applyFont="1" applyFill="1" applyBorder="1" applyAlignment="1" applyProtection="1">
      <alignment horizontal="left" vertical="center" wrapText="1"/>
    </xf>
    <xf numFmtId="0" fontId="51" fillId="44" borderId="10" xfId="0" applyFont="1" applyFill="1" applyBorder="1" applyAlignment="1" applyProtection="1">
      <alignment horizontal="left" vertical="center" wrapText="1"/>
    </xf>
    <xf numFmtId="0" fontId="51" fillId="43" borderId="10" xfId="0" applyFont="1" applyFill="1" applyBorder="1" applyProtection="1"/>
    <xf numFmtId="1" fontId="39" fillId="0" borderId="17" xfId="0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 applyProtection="1">
      <alignment horizontal="left" vertical="center"/>
    </xf>
    <xf numFmtId="0" fontId="0" fillId="44" borderId="0" xfId="0" applyFill="1"/>
    <xf numFmtId="0" fontId="0" fillId="43" borderId="0" xfId="0" applyFill="1"/>
    <xf numFmtId="0" fontId="0" fillId="42" borderId="0" xfId="0" applyFill="1"/>
    <xf numFmtId="0" fontId="16" fillId="0" borderId="0" xfId="0" applyFont="1" applyAlignment="1">
      <alignment horizontal="right"/>
    </xf>
    <xf numFmtId="0" fontId="16" fillId="0" borderId="0" xfId="0" applyFont="1"/>
    <xf numFmtId="0" fontId="30" fillId="0" borderId="0" xfId="0" applyFont="1" applyFill="1" applyBorder="1" applyAlignment="1" applyProtection="1">
      <alignment horizontal="right" vertical="center"/>
    </xf>
    <xf numFmtId="0" fontId="0" fillId="0" borderId="0" xfId="0" applyAlignment="1">
      <alignment horizontal="center" vertical="center" wrapText="1"/>
    </xf>
    <xf numFmtId="0" fontId="56" fillId="0" borderId="0" xfId="0" applyFont="1" applyFill="1" applyProtection="1"/>
    <xf numFmtId="0" fontId="57" fillId="0" borderId="0" xfId="0" applyFont="1" applyFill="1" applyProtection="1"/>
    <xf numFmtId="0" fontId="33" fillId="0" borderId="0" xfId="0" applyFont="1" applyFill="1" applyAlignment="1" applyProtection="1">
      <alignment horizontal="right"/>
    </xf>
    <xf numFmtId="49" fontId="36" fillId="0" borderId="27" xfId="0" applyNumberFormat="1" applyFont="1" applyFill="1" applyBorder="1" applyAlignment="1" applyProtection="1">
      <alignment horizontal="center" vertical="center"/>
      <protection locked="0"/>
    </xf>
    <xf numFmtId="49" fontId="36" fillId="0" borderId="36" xfId="0" applyNumberFormat="1" applyFont="1" applyFill="1" applyBorder="1" applyAlignment="1" applyProtection="1">
      <alignment horizontal="center" vertical="center"/>
      <protection locked="0"/>
    </xf>
    <xf numFmtId="4" fontId="36" fillId="0" borderId="36" xfId="0" applyNumberFormat="1" applyFont="1" applyFill="1" applyBorder="1" applyAlignment="1" applyProtection="1">
      <alignment horizontal="center" vertical="center"/>
      <protection locked="0"/>
    </xf>
    <xf numFmtId="49" fontId="36" fillId="0" borderId="17" xfId="0" applyNumberFormat="1" applyFont="1" applyFill="1" applyBorder="1" applyAlignment="1" applyProtection="1">
      <alignment horizontal="center" vertical="center"/>
      <protection locked="0"/>
    </xf>
    <xf numFmtId="49" fontId="36" fillId="0" borderId="10" xfId="0" applyNumberFormat="1" applyFont="1" applyFill="1" applyBorder="1" applyAlignment="1" applyProtection="1">
      <alignment horizontal="center" vertical="center"/>
      <protection locked="0"/>
    </xf>
    <xf numFmtId="4" fontId="36" fillId="0" borderId="10" xfId="0" applyNumberFormat="1" applyFont="1" applyFill="1" applyBorder="1" applyAlignment="1" applyProtection="1">
      <alignment horizontal="center" vertical="center"/>
      <protection locked="0"/>
    </xf>
    <xf numFmtId="49" fontId="37" fillId="0" borderId="17" xfId="0" applyNumberFormat="1" applyFont="1" applyFill="1" applyBorder="1" applyAlignment="1" applyProtection="1">
      <alignment horizontal="center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 locked="0"/>
    </xf>
    <xf numFmtId="49" fontId="36" fillId="0" borderId="15" xfId="0" applyNumberFormat="1" applyFont="1" applyFill="1" applyBorder="1" applyAlignment="1" applyProtection="1">
      <alignment horizontal="center" vertical="center"/>
      <protection locked="0"/>
    </xf>
    <xf numFmtId="4" fontId="36" fillId="0" borderId="15" xfId="0" applyNumberFormat="1" applyFont="1" applyFill="1" applyBorder="1" applyAlignment="1" applyProtection="1">
      <alignment horizontal="center" vertical="center"/>
      <protection locked="0"/>
    </xf>
    <xf numFmtId="0" fontId="36" fillId="0" borderId="38" xfId="0" applyFont="1" applyFill="1" applyBorder="1" applyAlignment="1" applyProtection="1">
      <alignment horizontal="center" vertical="center" wrapText="1"/>
    </xf>
    <xf numFmtId="0" fontId="36" fillId="0" borderId="14" xfId="0" applyFont="1" applyFill="1" applyBorder="1" applyAlignment="1" applyProtection="1">
      <alignment horizontal="center" vertical="center"/>
      <protection locked="0"/>
    </xf>
    <xf numFmtId="0" fontId="36" fillId="0" borderId="36" xfId="0" applyFont="1" applyFill="1" applyBorder="1" applyAlignment="1" applyProtection="1">
      <alignment horizontal="center" vertical="center"/>
      <protection locked="0"/>
    </xf>
    <xf numFmtId="0" fontId="36" fillId="0" borderId="15" xfId="0" applyFont="1" applyFill="1" applyBorder="1" applyAlignment="1" applyProtection="1">
      <alignment horizontal="center" vertical="center"/>
      <protection locked="0"/>
    </xf>
    <xf numFmtId="0" fontId="0" fillId="45" borderId="0" xfId="0" applyFill="1"/>
    <xf numFmtId="49" fontId="36" fillId="0" borderId="31" xfId="0" applyNumberFormat="1" applyFont="1" applyFill="1" applyBorder="1" applyAlignment="1" applyProtection="1">
      <alignment horizontal="center" vertical="center"/>
      <protection locked="0"/>
    </xf>
    <xf numFmtId="49" fontId="36" fillId="0" borderId="29" xfId="0" applyNumberFormat="1" applyFont="1" applyFill="1" applyBorder="1" applyAlignment="1" applyProtection="1">
      <alignment horizontal="center" vertical="center"/>
      <protection locked="0"/>
    </xf>
    <xf numFmtId="49" fontId="36" fillId="0" borderId="17" xfId="0" applyNumberFormat="1" applyFont="1" applyFill="1" applyBorder="1" applyAlignment="1" applyProtection="1">
      <alignment horizontal="center" vertical="center"/>
      <protection locked="0"/>
    </xf>
    <xf numFmtId="0" fontId="55" fillId="0" borderId="0" xfId="0" applyFont="1" applyFill="1" applyBorder="1" applyAlignment="1" applyProtection="1">
      <alignment horizontal="center"/>
    </xf>
    <xf numFmtId="0" fontId="47" fillId="36" borderId="12" xfId="0" applyFont="1" applyFill="1" applyBorder="1" applyAlignment="1" applyProtection="1">
      <alignment horizontal="left" vertical="center" wrapText="1"/>
      <protection locked="0"/>
    </xf>
    <xf numFmtId="0" fontId="47" fillId="36" borderId="16" xfId="0" applyFont="1" applyFill="1" applyBorder="1" applyAlignment="1" applyProtection="1">
      <alignment horizontal="left" vertical="center" wrapText="1"/>
      <protection locked="0"/>
    </xf>
    <xf numFmtId="0" fontId="47" fillId="36" borderId="13" xfId="0" applyFont="1" applyFill="1" applyBorder="1" applyAlignment="1" applyProtection="1">
      <alignment horizontal="left" vertical="center" wrapText="1"/>
      <protection locked="0"/>
    </xf>
    <xf numFmtId="0" fontId="47" fillId="0" borderId="12" xfId="0" applyFont="1" applyFill="1" applyBorder="1" applyAlignment="1" applyProtection="1">
      <alignment horizontal="left" vertical="center"/>
      <protection locked="0"/>
    </xf>
    <xf numFmtId="0" fontId="47" fillId="0" borderId="16" xfId="0" applyFont="1" applyFill="1" applyBorder="1" applyAlignment="1" applyProtection="1">
      <alignment horizontal="left" vertical="center"/>
      <protection locked="0"/>
    </xf>
    <xf numFmtId="0" fontId="47" fillId="0" borderId="13" xfId="0" applyFont="1" applyFill="1" applyBorder="1" applyAlignment="1" applyProtection="1">
      <alignment horizontal="left" vertical="center"/>
      <protection locked="0"/>
    </xf>
    <xf numFmtId="0" fontId="55" fillId="0" borderId="0" xfId="0" applyFont="1" applyFill="1" applyBorder="1" applyAlignment="1" applyProtection="1">
      <alignment horizontal="right" vertical="center" wrapText="1"/>
    </xf>
    <xf numFmtId="0" fontId="55" fillId="0" borderId="40" xfId="0" applyFont="1" applyFill="1" applyBorder="1" applyAlignment="1" applyProtection="1">
      <alignment horizontal="right" vertical="center" wrapText="1"/>
    </xf>
    <xf numFmtId="0" fontId="34" fillId="0" borderId="12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47" fillId="36" borderId="12" xfId="0" applyFont="1" applyFill="1" applyBorder="1" applyAlignment="1" applyProtection="1">
      <alignment horizontal="left" vertical="center"/>
      <protection locked="0"/>
    </xf>
    <xf numFmtId="0" fontId="47" fillId="36" borderId="16" xfId="0" applyFont="1" applyFill="1" applyBorder="1" applyAlignment="1" applyProtection="1">
      <alignment horizontal="left" vertical="center"/>
      <protection locked="0"/>
    </xf>
    <xf numFmtId="0" fontId="47" fillId="36" borderId="13" xfId="0" applyFont="1" applyFill="1" applyBorder="1" applyAlignment="1" applyProtection="1">
      <alignment horizontal="left" vertical="center"/>
      <protection locked="0"/>
    </xf>
    <xf numFmtId="0" fontId="43" fillId="0" borderId="42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  <protection locked="0"/>
    </xf>
    <xf numFmtId="0" fontId="37" fillId="0" borderId="12" xfId="0" applyFont="1" applyFill="1" applyBorder="1" applyAlignment="1" applyProtection="1">
      <alignment horizontal="left" vertical="center"/>
      <protection locked="0"/>
    </xf>
    <xf numFmtId="0" fontId="37" fillId="0" borderId="13" xfId="0" applyFont="1" applyFill="1" applyBorder="1" applyAlignment="1" applyProtection="1">
      <alignment horizontal="left" vertical="center"/>
      <protection locked="0"/>
    </xf>
    <xf numFmtId="0" fontId="36" fillId="0" borderId="12" xfId="0" applyFont="1" applyFill="1" applyBorder="1" applyAlignment="1" applyProtection="1">
      <alignment horizontal="center" vertical="center" wrapText="1"/>
    </xf>
    <xf numFmtId="0" fontId="36" fillId="0" borderId="16" xfId="0" applyFont="1" applyFill="1" applyBorder="1" applyAlignment="1" applyProtection="1">
      <alignment horizontal="center" vertical="center" wrapText="1"/>
    </xf>
    <xf numFmtId="0" fontId="36" fillId="0" borderId="37" xfId="0" applyFont="1" applyFill="1" applyBorder="1" applyAlignment="1" applyProtection="1">
      <alignment horizontal="center" vertical="center" wrapText="1"/>
    </xf>
    <xf numFmtId="49" fontId="36" fillId="0" borderId="35" xfId="0" applyNumberFormat="1" applyFont="1" applyFill="1" applyBorder="1" applyAlignment="1" applyProtection="1">
      <alignment horizontal="center" vertical="center"/>
      <protection locked="0"/>
    </xf>
    <xf numFmtId="49" fontId="36" fillId="0" borderId="23" xfId="0" applyNumberFormat="1" applyFont="1" applyFill="1" applyBorder="1" applyAlignment="1" applyProtection="1">
      <alignment horizontal="center" vertical="center"/>
      <protection locked="0"/>
    </xf>
    <xf numFmtId="49" fontId="36" fillId="0" borderId="27" xfId="0" applyNumberFormat="1" applyFont="1" applyFill="1" applyBorder="1" applyAlignment="1" applyProtection="1">
      <alignment horizontal="center" vertical="center"/>
      <protection locked="0"/>
    </xf>
    <xf numFmtId="49" fontId="36" fillId="0" borderId="32" xfId="0" applyNumberFormat="1" applyFont="1" applyFill="1" applyBorder="1" applyAlignment="1" applyProtection="1">
      <alignment horizontal="center" vertical="center"/>
      <protection locked="0"/>
    </xf>
    <xf numFmtId="49" fontId="36" fillId="0" borderId="33" xfId="0" applyNumberFormat="1" applyFont="1" applyFill="1" applyBorder="1" applyAlignment="1" applyProtection="1">
      <alignment horizontal="center" vertical="center"/>
      <protection locked="0"/>
    </xf>
    <xf numFmtId="49" fontId="36" fillId="0" borderId="18" xfId="0" applyNumberFormat="1" applyFont="1" applyFill="1" applyBorder="1" applyAlignment="1" applyProtection="1">
      <alignment horizontal="center" vertical="center"/>
      <protection locked="0"/>
    </xf>
    <xf numFmtId="49" fontId="36" fillId="0" borderId="24" xfId="0" applyNumberFormat="1" applyFont="1" applyFill="1" applyBorder="1" applyAlignment="1" applyProtection="1">
      <alignment horizontal="center" vertical="center"/>
      <protection locked="0"/>
    </xf>
    <xf numFmtId="4" fontId="47" fillId="0" borderId="12" xfId="0" applyNumberFormat="1" applyFont="1" applyFill="1" applyBorder="1" applyAlignment="1" applyProtection="1">
      <alignment horizontal="left" vertical="center"/>
      <protection locked="0"/>
    </xf>
    <xf numFmtId="4" fontId="47" fillId="0" borderId="16" xfId="0" applyNumberFormat="1" applyFont="1" applyFill="1" applyBorder="1" applyAlignment="1" applyProtection="1">
      <alignment horizontal="left" vertical="center"/>
      <protection locked="0"/>
    </xf>
    <xf numFmtId="4" fontId="47" fillId="0" borderId="13" xfId="0" applyNumberFormat="1" applyFont="1" applyFill="1" applyBorder="1" applyAlignment="1" applyProtection="1">
      <alignment horizontal="left" vertical="center"/>
      <protection locked="0"/>
    </xf>
    <xf numFmtId="0" fontId="44" fillId="0" borderId="12" xfId="0" applyFont="1" applyFill="1" applyBorder="1" applyAlignment="1" applyProtection="1">
      <alignment horizontal="left" vertical="top"/>
      <protection locked="0"/>
    </xf>
    <xf numFmtId="0" fontId="44" fillId="0" borderId="16" xfId="0" applyFont="1" applyFill="1" applyBorder="1" applyAlignment="1" applyProtection="1">
      <alignment horizontal="left" vertical="top"/>
      <protection locked="0"/>
    </xf>
    <xf numFmtId="0" fontId="44" fillId="0" borderId="13" xfId="0" applyFont="1" applyFill="1" applyBorder="1" applyAlignment="1" applyProtection="1">
      <alignment horizontal="left" vertical="top"/>
      <protection locked="0"/>
    </xf>
    <xf numFmtId="0" fontId="36" fillId="0" borderId="24" xfId="0" applyFont="1" applyFill="1" applyBorder="1" applyAlignment="1" applyProtection="1">
      <alignment horizontal="center" vertical="center"/>
      <protection locked="0"/>
    </xf>
    <xf numFmtId="0" fontId="36" fillId="0" borderId="47" xfId="0" applyFont="1" applyFill="1" applyBorder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 horizontal="right" wrapText="1"/>
    </xf>
    <xf numFmtId="0" fontId="37" fillId="0" borderId="23" xfId="0" applyFont="1" applyFill="1" applyBorder="1" applyAlignment="1" applyProtection="1">
      <alignment horizontal="left" vertical="center" wrapText="1"/>
      <protection locked="0"/>
    </xf>
    <xf numFmtId="49" fontId="37" fillId="0" borderId="31" xfId="0" applyNumberFormat="1" applyFont="1" applyFill="1" applyBorder="1" applyAlignment="1" applyProtection="1">
      <alignment horizontal="center" vertical="center"/>
      <protection locked="0"/>
    </xf>
    <xf numFmtId="49" fontId="37" fillId="0" borderId="29" xfId="0" applyNumberFormat="1" applyFont="1" applyFill="1" applyBorder="1" applyAlignment="1" applyProtection="1">
      <alignment horizontal="center" vertical="center"/>
      <protection locked="0"/>
    </xf>
    <xf numFmtId="49" fontId="37" fillId="0" borderId="17" xfId="0" applyNumberFormat="1" applyFont="1" applyFill="1" applyBorder="1" applyAlignment="1" applyProtection="1">
      <alignment horizontal="center" vertical="center"/>
      <protection locked="0"/>
    </xf>
    <xf numFmtId="49" fontId="47" fillId="36" borderId="12" xfId="0" applyNumberFormat="1" applyFont="1" applyFill="1" applyBorder="1" applyAlignment="1" applyProtection="1">
      <alignment horizontal="center" vertical="center"/>
      <protection locked="0"/>
    </xf>
    <xf numFmtId="49" fontId="47" fillId="36" borderId="16" xfId="0" applyNumberFormat="1" applyFont="1" applyFill="1" applyBorder="1" applyAlignment="1" applyProtection="1">
      <alignment horizontal="center" vertical="center"/>
      <protection locked="0"/>
    </xf>
    <xf numFmtId="49" fontId="47" fillId="36" borderId="13" xfId="0" applyNumberFormat="1" applyFont="1" applyFill="1" applyBorder="1" applyAlignment="1" applyProtection="1">
      <alignment horizontal="center" vertical="center"/>
      <protection locked="0"/>
    </xf>
    <xf numFmtId="0" fontId="36" fillId="0" borderId="13" xfId="0" applyFont="1" applyFill="1" applyBorder="1" applyAlignment="1" applyProtection="1">
      <alignment horizontal="center" vertical="center" wrapText="1"/>
    </xf>
    <xf numFmtId="0" fontId="36" fillId="0" borderId="45" xfId="0" applyFont="1" applyFill="1" applyBorder="1" applyAlignment="1" applyProtection="1">
      <alignment horizontal="center" vertical="center"/>
      <protection locked="0"/>
    </xf>
    <xf numFmtId="0" fontId="36" fillId="0" borderId="46" xfId="0" applyFont="1" applyFill="1" applyBorder="1" applyAlignment="1" applyProtection="1">
      <alignment horizontal="center" vertical="center"/>
      <protection locked="0"/>
    </xf>
    <xf numFmtId="0" fontId="36" fillId="0" borderId="29" xfId="0" applyFont="1" applyFill="1" applyBorder="1" applyAlignment="1" applyProtection="1">
      <alignment horizontal="center" vertical="center"/>
      <protection locked="0"/>
    </xf>
    <xf numFmtId="0" fontId="36" fillId="0" borderId="33" xfId="0" applyFont="1" applyFill="1" applyBorder="1" applyAlignment="1" applyProtection="1">
      <alignment horizontal="center" vertical="center"/>
      <protection locked="0"/>
    </xf>
    <xf numFmtId="0" fontId="36" fillId="0" borderId="48" xfId="0" applyFont="1" applyFill="1" applyBorder="1" applyAlignment="1" applyProtection="1">
      <alignment horizontal="center" vertical="center"/>
      <protection locked="0"/>
    </xf>
    <xf numFmtId="49" fontId="36" fillId="0" borderId="43" xfId="0" applyNumberFormat="1" applyFont="1" applyFill="1" applyBorder="1" applyAlignment="1" applyProtection="1">
      <alignment horizontal="center" vertical="center"/>
      <protection locked="0"/>
    </xf>
    <xf numFmtId="49" fontId="36" fillId="0" borderId="44" xfId="0" applyNumberFormat="1" applyFont="1" applyFill="1" applyBorder="1" applyAlignment="1" applyProtection="1">
      <alignment horizontal="center" vertical="center"/>
      <protection locked="0"/>
    </xf>
    <xf numFmtId="49" fontId="36" fillId="0" borderId="34" xfId="0" applyNumberFormat="1" applyFont="1" applyFill="1" applyBorder="1" applyAlignment="1" applyProtection="1">
      <alignment horizontal="center" vertical="center"/>
      <protection locked="0"/>
    </xf>
    <xf numFmtId="0" fontId="36" fillId="0" borderId="39" xfId="0" applyFont="1" applyFill="1" applyBorder="1" applyAlignment="1" applyProtection="1">
      <alignment horizontal="center" vertical="center" wrapText="1"/>
    </xf>
    <xf numFmtId="0" fontId="16" fillId="42" borderId="0" xfId="0" applyFont="1" applyFill="1" applyAlignment="1">
      <alignment horizontal="center" vertical="center" wrapText="1"/>
    </xf>
    <xf numFmtId="0" fontId="16" fillId="43" borderId="0" xfId="0" applyFont="1" applyFill="1" applyAlignment="1">
      <alignment horizontal="center" vertical="center" wrapText="1"/>
    </xf>
    <xf numFmtId="0" fontId="30" fillId="0" borderId="0" xfId="0" applyFont="1" applyBorder="1" applyAlignment="1" applyProtection="1">
      <alignment horizontal="left" vertical="center" wrapText="1"/>
    </xf>
    <xf numFmtId="0" fontId="30" fillId="0" borderId="0" xfId="0" applyFont="1" applyBorder="1" applyAlignment="1" applyProtection="1">
      <alignment horizontal="left" vertical="center"/>
    </xf>
    <xf numFmtId="0" fontId="31" fillId="0" borderId="0" xfId="0" applyFont="1" applyAlignment="1" applyProtection="1">
      <alignment horizontal="left"/>
    </xf>
    <xf numFmtId="0" fontId="23" fillId="0" borderId="20" xfId="0" applyFont="1" applyFill="1" applyBorder="1" applyAlignment="1" applyProtection="1">
      <alignment horizontal="center" vertical="center" textRotation="90" wrapText="1"/>
    </xf>
    <xf numFmtId="0" fontId="23" fillId="0" borderId="11" xfId="0" applyFont="1" applyFill="1" applyBorder="1" applyAlignment="1" applyProtection="1">
      <alignment horizontal="center" vertical="center" textRotation="90" wrapText="1"/>
    </xf>
    <xf numFmtId="0" fontId="23" fillId="0" borderId="21" xfId="0" applyFont="1" applyFill="1" applyBorder="1" applyAlignment="1" applyProtection="1">
      <alignment horizontal="center" vertical="center" textRotation="90" wrapText="1"/>
    </xf>
    <xf numFmtId="0" fontId="45" fillId="0" borderId="0" xfId="0" applyFont="1" applyAlignment="1" applyProtection="1">
      <alignment horizontal="left" vertical="center" wrapText="1"/>
    </xf>
    <xf numFmtId="0" fontId="0" fillId="38" borderId="28" xfId="0" applyFill="1" applyBorder="1" applyAlignment="1" applyProtection="1">
      <alignment horizontal="center" vertical="center" wrapText="1"/>
    </xf>
    <xf numFmtId="0" fontId="0" fillId="38" borderId="41" xfId="0" applyFill="1" applyBorder="1" applyAlignment="1" applyProtection="1">
      <alignment horizontal="center" vertical="center" wrapText="1"/>
    </xf>
    <xf numFmtId="0" fontId="0" fillId="38" borderId="36" xfId="0" applyFill="1" applyBorder="1" applyAlignment="1" applyProtection="1">
      <alignment horizontal="center" vertical="center" wrapText="1"/>
    </xf>
    <xf numFmtId="0" fontId="24" fillId="36" borderId="28" xfId="0" applyFont="1" applyFill="1" applyBorder="1" applyAlignment="1" applyProtection="1">
      <alignment horizontal="center" vertical="center" wrapText="1"/>
    </xf>
    <xf numFmtId="0" fontId="24" fillId="36" borderId="41" xfId="0" applyFont="1" applyFill="1" applyBorder="1" applyAlignment="1" applyProtection="1">
      <alignment horizontal="center" vertical="center" wrapText="1"/>
    </xf>
    <xf numFmtId="0" fontId="24" fillId="36" borderId="36" xfId="0" applyFont="1" applyFill="1" applyBorder="1" applyAlignment="1" applyProtection="1">
      <alignment horizontal="center" vertical="center" wrapText="1"/>
    </xf>
    <xf numFmtId="0" fontId="16" fillId="0" borderId="20" xfId="0" applyFont="1" applyBorder="1" applyAlignment="1" applyProtection="1">
      <alignment horizontal="left" vertical="top" wrapText="1"/>
    </xf>
    <xf numFmtId="0" fontId="16" fillId="0" borderId="30" xfId="0" applyFont="1" applyBorder="1" applyAlignment="1" applyProtection="1">
      <alignment horizontal="left" vertical="top" wrapText="1"/>
    </xf>
    <xf numFmtId="0" fontId="16" fillId="0" borderId="25" xfId="0" applyFont="1" applyBorder="1" applyAlignment="1" applyProtection="1">
      <alignment horizontal="left" vertical="top" wrapText="1"/>
    </xf>
    <xf numFmtId="0" fontId="23" fillId="0" borderId="10" xfId="0" applyFont="1" applyFill="1" applyBorder="1" applyAlignment="1" applyProtection="1">
      <alignment horizontal="center" vertical="center" textRotation="90" wrapText="1"/>
    </xf>
    <xf numFmtId="0" fontId="24" fillId="35" borderId="28" xfId="0" applyFont="1" applyFill="1" applyBorder="1" applyAlignment="1" applyProtection="1">
      <alignment horizontal="center" vertical="center" wrapText="1"/>
    </xf>
    <xf numFmtId="0" fontId="24" fillId="35" borderId="41" xfId="0" applyFont="1" applyFill="1" applyBorder="1" applyAlignment="1" applyProtection="1">
      <alignment horizontal="center" vertical="center" wrapText="1"/>
    </xf>
    <xf numFmtId="0" fontId="24" fillId="35" borderId="36" xfId="0" applyFont="1" applyFill="1" applyBorder="1" applyAlignment="1" applyProtection="1">
      <alignment horizontal="center" vertical="center" wrapText="1"/>
    </xf>
    <xf numFmtId="0" fontId="16" fillId="0" borderId="24" xfId="0" applyFont="1" applyBorder="1" applyAlignment="1" applyProtection="1">
      <alignment horizontal="left" vertical="top" wrapText="1"/>
    </xf>
    <xf numFmtId="0" fontId="16" fillId="0" borderId="29" xfId="0" applyFont="1" applyBorder="1" applyAlignment="1" applyProtection="1">
      <alignment horizontal="left" vertical="top" wrapText="1"/>
    </xf>
    <xf numFmtId="0" fontId="16" fillId="0" borderId="17" xfId="0" applyFont="1" applyBorder="1" applyAlignment="1" applyProtection="1">
      <alignment horizontal="left" vertical="top" wrapText="1"/>
    </xf>
    <xf numFmtId="0" fontId="0" fillId="42" borderId="0" xfId="0" applyFill="1" applyBorder="1" applyAlignment="1" applyProtection="1">
      <alignment horizontal="center" vertical="center"/>
    </xf>
    <xf numFmtId="0" fontId="0" fillId="43" borderId="0" xfId="0" applyFill="1" applyBorder="1" applyAlignment="1" applyProtection="1">
      <alignment horizontal="center" vertical="center" wrapText="1"/>
    </xf>
    <xf numFmtId="0" fontId="0" fillId="44" borderId="0" xfId="0" applyFill="1" applyBorder="1" applyAlignment="1" applyProtection="1">
      <alignment horizontal="center" vertical="center" wrapTex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5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4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auto="1"/>
      </font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 patternType="lightTrellis">
          <bgColor theme="1" tint="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V94"/>
  <sheetViews>
    <sheetView showGridLines="0" tabSelected="1" topLeftCell="A2" zoomScale="70" zoomScaleNormal="70" zoomScaleSheetLayoutView="80" zoomScalePageLayoutView="90" workbookViewId="0">
      <pane ySplit="7" topLeftCell="A9" activePane="bottomLeft" state="frozen"/>
      <selection activeCell="A2" sqref="A2"/>
      <selection pane="bottomLeft" activeCell="I81" sqref="I81"/>
    </sheetView>
  </sheetViews>
  <sheetFormatPr defaultColWidth="8.81640625" defaultRowHeight="14.5" x14ac:dyDescent="0.35"/>
  <cols>
    <col min="1" max="1" width="1.453125" style="18" customWidth="1"/>
    <col min="2" max="2" width="53.1796875" style="18" customWidth="1"/>
    <col min="3" max="3" width="7.81640625" style="18" customWidth="1"/>
    <col min="4" max="4" width="8" style="18" customWidth="1"/>
    <col min="5" max="5" width="7.453125" style="18" customWidth="1"/>
    <col min="6" max="6" width="14.81640625" style="18" customWidth="1"/>
    <col min="7" max="7" width="12.81640625" style="18" customWidth="1"/>
    <col min="8" max="8" width="13.81640625" style="18" customWidth="1"/>
    <col min="9" max="9" width="17" style="18" customWidth="1"/>
    <col min="10" max="10" width="13.1796875" style="18" customWidth="1"/>
    <col min="11" max="11" width="6.1796875" style="18" customWidth="1"/>
    <col min="12" max="12" width="6.453125" style="18" customWidth="1"/>
    <col min="13" max="13" width="14.7265625" style="18" customWidth="1"/>
    <col min="14" max="14" width="15" style="18" customWidth="1"/>
    <col min="15" max="15" width="8.81640625" style="18"/>
    <col min="16" max="16" width="6.26953125" style="18" customWidth="1"/>
    <col min="17" max="17" width="14" style="65" customWidth="1"/>
    <col min="18" max="16384" width="8.81640625" style="18"/>
  </cols>
  <sheetData>
    <row r="1" spans="2:17" ht="8.25" hidden="1" customHeight="1" thickBot="1" x14ac:dyDescent="0.4"/>
    <row r="2" spans="2:17" s="48" customFormat="1" ht="27" customHeight="1" thickBot="1" x14ac:dyDescent="0.4">
      <c r="B2" s="132"/>
      <c r="C2" s="133"/>
      <c r="D2" s="133"/>
      <c r="E2" s="133"/>
      <c r="F2" s="133"/>
      <c r="G2" s="133"/>
      <c r="H2" s="133"/>
      <c r="I2" s="133"/>
      <c r="J2" s="133"/>
    </row>
    <row r="3" spans="2:17" s="48" customFormat="1" ht="26.25" customHeight="1" thickBot="1" x14ac:dyDescent="0.4">
      <c r="B3" s="119" t="s">
        <v>124</v>
      </c>
      <c r="C3" s="188"/>
      <c r="D3" s="189"/>
      <c r="E3" s="189"/>
      <c r="F3" s="190"/>
      <c r="G3" s="191" t="s">
        <v>122</v>
      </c>
      <c r="H3" s="192"/>
      <c r="I3" s="188"/>
      <c r="J3" s="190"/>
      <c r="M3" s="119" t="s">
        <v>68</v>
      </c>
      <c r="N3" s="201" t="s">
        <v>159</v>
      </c>
      <c r="O3" s="202"/>
    </row>
    <row r="4" spans="2:17" s="48" customFormat="1" ht="11" customHeight="1" x14ac:dyDescent="0.35">
      <c r="B4" s="119"/>
      <c r="C4" s="120"/>
      <c r="D4" s="120"/>
      <c r="E4" s="120"/>
      <c r="F4" s="120"/>
      <c r="G4" s="121"/>
      <c r="H4" s="121"/>
      <c r="I4" s="120"/>
      <c r="J4" s="120"/>
      <c r="M4" s="119"/>
      <c r="N4" s="120"/>
      <c r="O4" s="120"/>
    </row>
    <row r="5" spans="2:17" s="48" customFormat="1" ht="27" customHeight="1" x14ac:dyDescent="0.5">
      <c r="B5" s="119"/>
      <c r="C5" s="164" t="s">
        <v>239</v>
      </c>
      <c r="D5" s="120"/>
      <c r="E5" s="120"/>
      <c r="F5" s="120"/>
      <c r="G5" s="121"/>
      <c r="H5" s="121"/>
      <c r="I5" s="120"/>
      <c r="J5" s="120"/>
      <c r="M5" s="119"/>
      <c r="N5" s="120"/>
      <c r="O5" s="120"/>
    </row>
    <row r="6" spans="2:17" s="48" customFormat="1" ht="7.5" customHeight="1" thickBot="1" x14ac:dyDescent="0.4">
      <c r="B6" s="132"/>
      <c r="C6" s="133"/>
      <c r="D6" s="133"/>
      <c r="E6" s="133"/>
      <c r="F6" s="133"/>
      <c r="G6" s="133"/>
      <c r="H6" s="133"/>
      <c r="I6" s="133"/>
      <c r="J6" s="133"/>
    </row>
    <row r="7" spans="2:17" s="65" customFormat="1" ht="38.25" customHeight="1" thickBot="1" x14ac:dyDescent="0.7">
      <c r="B7" s="134" t="s">
        <v>125</v>
      </c>
      <c r="C7" s="193">
        <f>'Risk Assessment Matrix'!$I$3</f>
        <v>0</v>
      </c>
      <c r="D7" s="194"/>
      <c r="E7" s="198" t="str">
        <f>IF(OR(C7=2,C7=4,C7=6),"Minor quality issue",IF(OR(C7=8,C7=12,C7=16),"Major quality or product acceptability issue",IF(C7=24,"Critical quality or legal issue","Invalid calculation!")))</f>
        <v>Invalid calculation!</v>
      </c>
      <c r="F7" s="199"/>
      <c r="G7" s="199"/>
      <c r="H7" s="199"/>
      <c r="I7" s="199"/>
      <c r="J7" s="199"/>
      <c r="K7" s="199"/>
      <c r="L7" s="199"/>
      <c r="M7" s="199"/>
      <c r="N7" s="122"/>
      <c r="O7" s="122"/>
      <c r="P7" s="122"/>
      <c r="Q7" s="122"/>
    </row>
    <row r="8" spans="2:17" s="65" customFormat="1" ht="3.75" customHeight="1" x14ac:dyDescent="0.65">
      <c r="B8" s="135"/>
      <c r="H8" s="136"/>
      <c r="I8" s="136"/>
      <c r="J8" s="136"/>
      <c r="K8" s="136"/>
      <c r="L8" s="136"/>
      <c r="M8" s="123"/>
      <c r="N8" s="123"/>
      <c r="O8" s="123"/>
      <c r="P8" s="123"/>
      <c r="Q8" s="123"/>
    </row>
    <row r="9" spans="2:17" s="19" customFormat="1" ht="9" customHeight="1" thickBot="1" x14ac:dyDescent="0.4">
      <c r="B9" s="20"/>
      <c r="C9" s="21"/>
      <c r="D9" s="21"/>
      <c r="E9" s="21"/>
      <c r="F9" s="22"/>
      <c r="G9" s="22"/>
      <c r="H9" s="22"/>
      <c r="I9" s="23"/>
      <c r="J9" s="24"/>
      <c r="K9" s="24"/>
      <c r="L9" s="23"/>
      <c r="M9" s="23"/>
      <c r="N9" s="23"/>
      <c r="O9" s="23"/>
      <c r="P9" s="23"/>
      <c r="Q9" s="48"/>
    </row>
    <row r="10" spans="2:17" s="19" customFormat="1" ht="33" customHeight="1" thickBot="1" x14ac:dyDescent="0.4">
      <c r="B10" s="25" t="s">
        <v>74</v>
      </c>
      <c r="C10" s="195"/>
      <c r="D10" s="196"/>
      <c r="E10" s="196"/>
      <c r="F10" s="196"/>
      <c r="G10" s="196"/>
      <c r="H10" s="196"/>
      <c r="I10" s="196"/>
      <c r="J10" s="197"/>
      <c r="K10" s="23"/>
      <c r="N10" s="23"/>
      <c r="O10" s="27"/>
      <c r="P10" s="27"/>
      <c r="Q10" s="55"/>
    </row>
    <row r="11" spans="2:17" s="19" customFormat="1" ht="12" customHeight="1" thickBot="1" x14ac:dyDescent="0.4">
      <c r="B11" s="23"/>
      <c r="C11" s="28"/>
      <c r="D11" s="28"/>
      <c r="E11" s="29"/>
      <c r="F11" s="29"/>
      <c r="G11" s="24"/>
      <c r="H11" s="24"/>
      <c r="I11" s="23"/>
      <c r="J11" s="23"/>
      <c r="K11" s="30"/>
      <c r="N11" s="23"/>
      <c r="O11" s="23"/>
      <c r="P11" s="23"/>
      <c r="Q11" s="48"/>
    </row>
    <row r="12" spans="2:17" s="19" customFormat="1" ht="38.25" customHeight="1" thickBot="1" x14ac:dyDescent="0.4">
      <c r="B12" s="25" t="s">
        <v>75</v>
      </c>
      <c r="C12" s="185"/>
      <c r="D12" s="186"/>
      <c r="E12" s="186"/>
      <c r="F12" s="186"/>
      <c r="G12" s="186"/>
      <c r="H12" s="186"/>
      <c r="I12" s="186"/>
      <c r="J12" s="187"/>
      <c r="K12" s="23"/>
      <c r="M12" s="115"/>
      <c r="N12" s="117"/>
      <c r="O12" s="23"/>
      <c r="P12" s="23"/>
      <c r="Q12" s="48"/>
    </row>
    <row r="13" spans="2:17" s="19" customFormat="1" ht="11.25" customHeight="1" x14ac:dyDescent="0.35">
      <c r="B13" s="25"/>
      <c r="C13" s="32"/>
      <c r="D13" s="32"/>
      <c r="E13" s="32"/>
      <c r="F13" s="32"/>
      <c r="G13" s="32"/>
      <c r="H13" s="32"/>
      <c r="I13" s="32"/>
      <c r="J13" s="32"/>
      <c r="K13" s="23"/>
      <c r="N13" s="118"/>
      <c r="O13" s="23"/>
      <c r="P13" s="23"/>
      <c r="Q13" s="48"/>
    </row>
    <row r="14" spans="2:17" s="19" customFormat="1" ht="33" customHeight="1" x14ac:dyDescent="0.35">
      <c r="B14" s="36" t="s">
        <v>62</v>
      </c>
      <c r="C14" s="200"/>
      <c r="D14" s="200"/>
      <c r="E14" s="200"/>
      <c r="F14" s="200"/>
      <c r="G14" s="200"/>
      <c r="H14" s="200"/>
      <c r="I14" s="200"/>
      <c r="J14" s="200"/>
      <c r="K14" s="23"/>
      <c r="M14" s="23"/>
      <c r="N14" s="117"/>
      <c r="O14" s="23"/>
      <c r="P14" s="23"/>
      <c r="Q14" s="48"/>
    </row>
    <row r="15" spans="2:17" s="19" customFormat="1" ht="9" customHeight="1" thickBot="1" x14ac:dyDescent="0.4">
      <c r="B15" s="112"/>
      <c r="C15" s="112"/>
      <c r="D15" s="113"/>
      <c r="E15" s="113"/>
      <c r="F15" s="113"/>
      <c r="G15" s="113"/>
      <c r="H15" s="113"/>
      <c r="I15" s="113"/>
      <c r="J15" s="113"/>
      <c r="K15" s="23"/>
      <c r="L15" s="26"/>
      <c r="M15" s="23"/>
      <c r="N15" s="23"/>
      <c r="O15" s="23"/>
      <c r="P15" s="23"/>
      <c r="Q15" s="48"/>
    </row>
    <row r="16" spans="2:17" s="19" customFormat="1" ht="36.75" customHeight="1" thickBot="1" x14ac:dyDescent="0.4">
      <c r="B16" s="25" t="s">
        <v>182</v>
      </c>
      <c r="C16" s="185"/>
      <c r="D16" s="186"/>
      <c r="E16" s="186"/>
      <c r="F16" s="186"/>
      <c r="G16" s="186"/>
      <c r="H16" s="186"/>
      <c r="I16" s="186"/>
      <c r="J16" s="187"/>
      <c r="K16" s="23"/>
      <c r="L16" s="23"/>
      <c r="M16" s="31"/>
      <c r="N16" s="4"/>
      <c r="O16" s="23"/>
      <c r="P16" s="23"/>
      <c r="Q16" s="48"/>
    </row>
    <row r="17" spans="2:17" s="19" customFormat="1" ht="9" customHeight="1" x14ac:dyDescent="0.35">
      <c r="B17" s="25"/>
      <c r="C17" s="30"/>
      <c r="D17" s="30"/>
      <c r="E17" s="30"/>
      <c r="F17" s="30"/>
      <c r="G17" s="30"/>
      <c r="H17" s="30"/>
      <c r="I17" s="30"/>
      <c r="J17" s="30"/>
      <c r="K17" s="23"/>
      <c r="M17" s="23"/>
      <c r="N17" s="23"/>
      <c r="O17" s="23"/>
      <c r="P17" s="23"/>
      <c r="Q17" s="48"/>
    </row>
    <row r="18" spans="2:17" ht="38.25" customHeight="1" x14ac:dyDescent="0.65">
      <c r="B18" s="184" t="s">
        <v>126</v>
      </c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16"/>
    </row>
    <row r="19" spans="2:17" s="19" customFormat="1" ht="9" customHeight="1" thickBot="1" x14ac:dyDescent="0.4">
      <c r="B19" s="25"/>
      <c r="C19" s="30"/>
      <c r="D19" s="30"/>
      <c r="E19" s="30"/>
      <c r="F19" s="30"/>
      <c r="G19" s="30"/>
      <c r="H19" s="30"/>
      <c r="I19" s="30"/>
      <c r="J19" s="30"/>
      <c r="K19" s="23"/>
      <c r="N19" s="23"/>
      <c r="O19" s="23"/>
      <c r="P19" s="23"/>
      <c r="Q19" s="48"/>
    </row>
    <row r="20" spans="2:17" s="19" customFormat="1" ht="33" customHeight="1" thickBot="1" x14ac:dyDescent="0.4">
      <c r="B20" s="36" t="s">
        <v>117</v>
      </c>
      <c r="C20" s="213"/>
      <c r="D20" s="214"/>
      <c r="E20" s="214"/>
      <c r="F20" s="214"/>
      <c r="G20" s="214"/>
      <c r="H20" s="214"/>
      <c r="I20" s="214"/>
      <c r="J20" s="215"/>
      <c r="K20" s="23"/>
      <c r="L20" s="26" t="s">
        <v>70</v>
      </c>
      <c r="N20" s="23"/>
      <c r="O20" s="23"/>
      <c r="P20" s="23"/>
      <c r="Q20" s="48"/>
    </row>
    <row r="21" spans="2:17" s="19" customFormat="1" ht="10.5" customHeight="1" thickBot="1" x14ac:dyDescent="0.4">
      <c r="B21" s="25"/>
      <c r="C21" s="30"/>
      <c r="D21" s="30"/>
      <c r="E21" s="30"/>
      <c r="F21" s="30"/>
      <c r="G21" s="30"/>
      <c r="H21" s="30"/>
      <c r="I21" s="30"/>
      <c r="J21" s="30"/>
      <c r="K21" s="23"/>
      <c r="M21" s="23"/>
      <c r="N21" s="23"/>
      <c r="O21" s="23"/>
      <c r="P21" s="23"/>
      <c r="Q21" s="48"/>
    </row>
    <row r="22" spans="2:17" s="19" customFormat="1" ht="33" customHeight="1" thickBot="1" x14ac:dyDescent="0.4">
      <c r="B22" s="25" t="s">
        <v>76</v>
      </c>
      <c r="C22" s="213"/>
      <c r="D22" s="214"/>
      <c r="E22" s="214"/>
      <c r="F22" s="214"/>
      <c r="G22" s="214"/>
      <c r="H22" s="214"/>
      <c r="I22" s="214"/>
      <c r="J22" s="215"/>
      <c r="K22" s="23"/>
      <c r="L22" s="67"/>
      <c r="M22" s="31" t="s">
        <v>71</v>
      </c>
      <c r="N22" s="23"/>
      <c r="O22" s="23"/>
      <c r="P22" s="23"/>
      <c r="Q22" s="48"/>
    </row>
    <row r="23" spans="2:17" s="19" customFormat="1" ht="12.75" customHeight="1" thickBot="1" x14ac:dyDescent="0.4">
      <c r="B23" s="25"/>
      <c r="C23" s="37"/>
      <c r="D23" s="37"/>
      <c r="E23" s="38"/>
      <c r="F23" s="29"/>
      <c r="G23" s="23"/>
      <c r="H23" s="20"/>
      <c r="I23" s="37"/>
      <c r="J23" s="38"/>
      <c r="K23" s="23"/>
      <c r="L23" s="33"/>
      <c r="M23" s="31"/>
      <c r="N23" s="23"/>
      <c r="O23" s="23"/>
      <c r="P23" s="23"/>
      <c r="Q23" s="48"/>
    </row>
    <row r="24" spans="2:17" s="19" customFormat="1" ht="33.75" customHeight="1" thickBot="1" x14ac:dyDescent="0.4">
      <c r="B24" s="36" t="s">
        <v>121</v>
      </c>
      <c r="C24" s="185"/>
      <c r="D24" s="186"/>
      <c r="E24" s="186"/>
      <c r="F24" s="186"/>
      <c r="G24" s="186"/>
      <c r="H24" s="186"/>
      <c r="I24" s="186"/>
      <c r="J24" s="187"/>
      <c r="K24" s="23"/>
      <c r="L24" s="67"/>
      <c r="M24" s="31" t="s">
        <v>73</v>
      </c>
      <c r="N24" s="23"/>
      <c r="O24" s="23"/>
      <c r="P24" s="23"/>
      <c r="Q24" s="48"/>
    </row>
    <row r="25" spans="2:17" s="19" customFormat="1" ht="12.75" customHeight="1" thickBot="1" x14ac:dyDescent="0.4">
      <c r="B25" s="25"/>
      <c r="C25" s="37"/>
      <c r="D25" s="37"/>
      <c r="E25" s="38"/>
      <c r="F25" s="29"/>
      <c r="G25" s="23"/>
      <c r="H25" s="20"/>
      <c r="I25" s="37"/>
      <c r="J25" s="38"/>
      <c r="K25" s="23"/>
      <c r="L25" s="34"/>
      <c r="M25" s="35"/>
      <c r="N25" s="23"/>
      <c r="O25" s="23"/>
      <c r="P25" s="23"/>
      <c r="Q25" s="48"/>
    </row>
    <row r="26" spans="2:17" s="19" customFormat="1" ht="33" customHeight="1" thickBot="1" x14ac:dyDescent="0.4">
      <c r="B26" s="36" t="s">
        <v>77</v>
      </c>
      <c r="C26" s="195"/>
      <c r="D26" s="196"/>
      <c r="E26" s="196"/>
      <c r="F26" s="196"/>
      <c r="G26" s="196"/>
      <c r="H26" s="196"/>
      <c r="I26" s="196"/>
      <c r="J26" s="197"/>
      <c r="K26" s="23"/>
      <c r="L26" s="67"/>
      <c r="M26" s="31" t="s">
        <v>72</v>
      </c>
      <c r="N26" s="23"/>
      <c r="O26" s="23"/>
      <c r="P26" s="23"/>
      <c r="Q26" s="48"/>
    </row>
    <row r="27" spans="2:17" s="19" customFormat="1" ht="12.75" customHeight="1" thickBot="1" x14ac:dyDescent="0.4">
      <c r="B27" s="25"/>
      <c r="C27" s="37"/>
      <c r="D27" s="37"/>
      <c r="E27" s="38"/>
      <c r="F27" s="29"/>
      <c r="G27" s="23"/>
      <c r="H27" s="20"/>
      <c r="I27" s="37"/>
      <c r="J27" s="38"/>
      <c r="K27" s="23"/>
      <c r="L27" s="34"/>
      <c r="M27" s="35"/>
      <c r="N27" s="23"/>
      <c r="O27" s="23"/>
      <c r="P27" s="23"/>
      <c r="Q27" s="48"/>
    </row>
    <row r="28" spans="2:17" s="19" customFormat="1" ht="35.25" customHeight="1" thickBot="1" x14ac:dyDescent="0.4">
      <c r="B28" s="36" t="s">
        <v>61</v>
      </c>
      <c r="C28" s="195"/>
      <c r="D28" s="196"/>
      <c r="E28" s="196"/>
      <c r="F28" s="196"/>
      <c r="G28" s="196"/>
      <c r="H28" s="196"/>
      <c r="I28" s="196"/>
      <c r="J28" s="197"/>
      <c r="K28" s="23"/>
      <c r="L28" s="67"/>
      <c r="M28" s="31" t="s">
        <v>118</v>
      </c>
      <c r="N28" s="27"/>
      <c r="O28" s="27"/>
      <c r="P28" s="27"/>
      <c r="Q28" s="55"/>
    </row>
    <row r="29" spans="2:17" s="114" customFormat="1" ht="9.75" customHeight="1" x14ac:dyDescent="0.35">
      <c r="Q29" s="124"/>
    </row>
    <row r="30" spans="2:17" s="19" customFormat="1" ht="23.25" customHeight="1" x14ac:dyDescent="0.35">
      <c r="B30" s="39" t="s">
        <v>65</v>
      </c>
      <c r="C30" s="221" t="s">
        <v>36</v>
      </c>
      <c r="D30" s="221"/>
      <c r="E30" s="67"/>
      <c r="F30" s="49" t="s">
        <v>41</v>
      </c>
      <c r="G30" s="222"/>
      <c r="H30" s="222"/>
      <c r="I30" s="222"/>
      <c r="J30" s="222"/>
      <c r="K30" s="222"/>
      <c r="L30" s="222"/>
      <c r="M30" s="222"/>
      <c r="N30" s="222"/>
      <c r="O30" s="23"/>
      <c r="P30" s="23"/>
      <c r="Q30" s="48"/>
    </row>
    <row r="31" spans="2:17" s="19" customFormat="1" ht="12" customHeight="1" x14ac:dyDescent="0.35">
      <c r="B31" s="50" t="s">
        <v>46</v>
      </c>
      <c r="C31" s="51"/>
      <c r="D31" s="51"/>
      <c r="E31" s="52"/>
      <c r="F31" s="49"/>
      <c r="G31" s="51"/>
      <c r="H31" s="51"/>
      <c r="I31" s="51"/>
      <c r="J31" s="51"/>
      <c r="K31" s="53"/>
      <c r="L31" s="23"/>
      <c r="M31" s="24"/>
      <c r="N31" s="23"/>
      <c r="O31" s="23"/>
      <c r="P31" s="23"/>
      <c r="Q31" s="48"/>
    </row>
    <row r="32" spans="2:17" s="54" customFormat="1" ht="23.25" customHeight="1" x14ac:dyDescent="0.35">
      <c r="B32" s="25"/>
      <c r="C32" s="221" t="s">
        <v>35</v>
      </c>
      <c r="D32" s="221"/>
      <c r="E32" s="67"/>
      <c r="F32" s="49" t="s">
        <v>41</v>
      </c>
      <c r="G32" s="222"/>
      <c r="H32" s="222"/>
      <c r="I32" s="222"/>
      <c r="J32" s="222"/>
      <c r="K32" s="222"/>
      <c r="L32" s="222"/>
      <c r="M32" s="222"/>
      <c r="N32" s="222"/>
      <c r="O32" s="22"/>
      <c r="P32" s="22"/>
      <c r="Q32" s="125"/>
    </row>
    <row r="33" spans="2:22" s="19" customFormat="1" ht="11.25" customHeight="1" x14ac:dyDescent="0.35">
      <c r="B33" s="25"/>
      <c r="C33" s="27"/>
      <c r="D33" s="27"/>
      <c r="E33" s="55"/>
      <c r="F33" s="56"/>
      <c r="G33" s="27"/>
      <c r="H33" s="27"/>
      <c r="I33" s="27"/>
      <c r="J33" s="27"/>
      <c r="K33" s="29"/>
      <c r="L33" s="23"/>
      <c r="M33" s="24"/>
      <c r="N33" s="23"/>
      <c r="O33" s="23"/>
      <c r="P33" s="23"/>
      <c r="Q33" s="48"/>
    </row>
    <row r="34" spans="2:22" s="19" customFormat="1" ht="23.25" customHeight="1" x14ac:dyDescent="0.35">
      <c r="B34" s="25"/>
      <c r="C34" s="221" t="s">
        <v>42</v>
      </c>
      <c r="D34" s="221"/>
      <c r="E34" s="110"/>
      <c r="F34" s="49" t="s">
        <v>41</v>
      </c>
      <c r="G34" s="222"/>
      <c r="H34" s="222"/>
      <c r="I34" s="222"/>
      <c r="J34" s="222"/>
      <c r="K34" s="222"/>
      <c r="L34" s="222"/>
      <c r="M34" s="222"/>
      <c r="N34" s="222"/>
      <c r="O34" s="23"/>
      <c r="P34" s="23"/>
      <c r="Q34" s="48"/>
    </row>
    <row r="35" spans="2:22" s="48" customFormat="1" ht="8.25" customHeight="1" thickBot="1" x14ac:dyDescent="0.4">
      <c r="B35" s="46"/>
      <c r="C35" s="57"/>
      <c r="D35" s="57"/>
      <c r="E35" s="57"/>
      <c r="F35" s="58"/>
      <c r="G35" s="59"/>
      <c r="H35" s="59"/>
      <c r="I35" s="59"/>
      <c r="J35" s="59"/>
      <c r="K35" s="59"/>
      <c r="L35" s="59"/>
      <c r="M35" s="59"/>
      <c r="N35" s="59"/>
      <c r="O35" s="47"/>
      <c r="P35" s="47"/>
    </row>
    <row r="36" spans="2:22" s="19" customFormat="1" ht="27" customHeight="1" thickBot="1" x14ac:dyDescent="0.4">
      <c r="B36" s="36" t="s">
        <v>66</v>
      </c>
      <c r="C36" s="226"/>
      <c r="D36" s="227"/>
      <c r="E36" s="228"/>
      <c r="F36" s="49" t="s">
        <v>67</v>
      </c>
      <c r="G36" s="222"/>
      <c r="H36" s="222"/>
      <c r="I36" s="222"/>
      <c r="J36" s="222"/>
      <c r="K36" s="222"/>
      <c r="L36" s="222"/>
      <c r="M36" s="222"/>
      <c r="N36" s="222"/>
      <c r="O36" s="23"/>
      <c r="P36" s="23"/>
      <c r="Q36" s="48"/>
    </row>
    <row r="37" spans="2:22" s="19" customFormat="1" ht="11.25" customHeight="1" thickBot="1" x14ac:dyDescent="0.4">
      <c r="B37" s="23"/>
      <c r="C37" s="41"/>
      <c r="D37" s="41"/>
      <c r="E37" s="41"/>
      <c r="F37" s="42"/>
      <c r="G37" s="43"/>
      <c r="H37" s="43"/>
      <c r="I37" s="44"/>
      <c r="J37" s="45"/>
      <c r="K37" s="41"/>
      <c r="L37" s="41"/>
      <c r="M37" s="23"/>
      <c r="N37" s="42"/>
      <c r="O37" s="23"/>
      <c r="P37" s="23"/>
      <c r="Q37" s="48"/>
    </row>
    <row r="38" spans="2:22" s="19" customFormat="1" ht="69" customHeight="1" thickBot="1" x14ac:dyDescent="0.4">
      <c r="B38" s="60" t="s">
        <v>123</v>
      </c>
      <c r="C38" s="216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8"/>
      <c r="P38" s="23"/>
      <c r="Q38" s="48"/>
    </row>
    <row r="39" spans="2:22" ht="15" thickBot="1" x14ac:dyDescent="0.4"/>
    <row r="40" spans="2:22" s="19" customFormat="1" ht="39.75" customHeight="1" thickBot="1" x14ac:dyDescent="0.4">
      <c r="B40" s="25" t="s">
        <v>78</v>
      </c>
      <c r="C40" s="203" t="s">
        <v>180</v>
      </c>
      <c r="D40" s="204"/>
      <c r="E40" s="205"/>
      <c r="F40" s="40" t="s">
        <v>44</v>
      </c>
      <c r="G40" s="40" t="s">
        <v>181</v>
      </c>
      <c r="H40" s="40" t="s">
        <v>63</v>
      </c>
      <c r="I40" s="176" t="s">
        <v>43</v>
      </c>
      <c r="J40" s="176" t="s">
        <v>69</v>
      </c>
      <c r="K40" s="238" t="s">
        <v>1</v>
      </c>
      <c r="L40" s="205"/>
      <c r="M40" s="176" t="s">
        <v>187</v>
      </c>
      <c r="N40" s="204" t="s">
        <v>45</v>
      </c>
      <c r="O40" s="229"/>
      <c r="P40" s="23"/>
      <c r="Q40" s="162"/>
      <c r="R40" s="162"/>
      <c r="S40" s="162"/>
      <c r="T40" s="162"/>
      <c r="U40" s="162"/>
      <c r="V40" s="162"/>
    </row>
    <row r="41" spans="2:22" s="2" customFormat="1" ht="24.75" customHeight="1" x14ac:dyDescent="0.35">
      <c r="B41" s="111"/>
      <c r="C41" s="206"/>
      <c r="D41" s="207"/>
      <c r="E41" s="208"/>
      <c r="F41" s="166"/>
      <c r="G41" s="167"/>
      <c r="H41" s="167"/>
      <c r="I41" s="168"/>
      <c r="J41" s="168"/>
      <c r="K41" s="235"/>
      <c r="L41" s="236"/>
      <c r="M41" s="177"/>
      <c r="N41" s="230"/>
      <c r="O41" s="231"/>
      <c r="P41" s="4"/>
      <c r="Q41" s="126"/>
    </row>
    <row r="42" spans="2:22" s="2" customFormat="1" ht="24.75" customHeight="1" x14ac:dyDescent="0.55000000000000004">
      <c r="B42" s="165"/>
      <c r="C42" s="181"/>
      <c r="D42" s="182"/>
      <c r="E42" s="183"/>
      <c r="F42" s="166"/>
      <c r="G42" s="167"/>
      <c r="H42" s="167"/>
      <c r="I42" s="168"/>
      <c r="J42" s="168"/>
      <c r="K42" s="212"/>
      <c r="L42" s="183"/>
      <c r="M42" s="178"/>
      <c r="N42" s="219"/>
      <c r="O42" s="220"/>
      <c r="P42" s="4"/>
      <c r="Q42" s="126"/>
    </row>
    <row r="43" spans="2:22" s="2" customFormat="1" ht="24.75" customHeight="1" x14ac:dyDescent="0.35">
      <c r="B43" s="111"/>
      <c r="C43" s="181"/>
      <c r="D43" s="182"/>
      <c r="E43" s="183"/>
      <c r="F43" s="166"/>
      <c r="G43" s="167"/>
      <c r="H43" s="167"/>
      <c r="I43" s="168"/>
      <c r="J43" s="168"/>
      <c r="K43" s="212"/>
      <c r="L43" s="183"/>
      <c r="M43" s="178"/>
      <c r="N43" s="219"/>
      <c r="O43" s="220"/>
      <c r="P43" s="4"/>
      <c r="Q43" s="126"/>
    </row>
    <row r="44" spans="2:22" s="2" customFormat="1" ht="24.75" customHeight="1" x14ac:dyDescent="0.35">
      <c r="B44" s="111"/>
      <c r="C44" s="181"/>
      <c r="D44" s="182"/>
      <c r="E44" s="183"/>
      <c r="F44" s="166"/>
      <c r="G44" s="167"/>
      <c r="H44" s="167"/>
      <c r="I44" s="168"/>
      <c r="J44" s="168"/>
      <c r="K44" s="212"/>
      <c r="L44" s="183"/>
      <c r="M44" s="178"/>
      <c r="N44" s="219"/>
      <c r="O44" s="220"/>
      <c r="P44" s="4"/>
      <c r="Q44" s="126"/>
    </row>
    <row r="45" spans="2:22" s="2" customFormat="1" ht="24.75" customHeight="1" x14ac:dyDescent="0.35">
      <c r="B45" s="111"/>
      <c r="C45" s="181"/>
      <c r="D45" s="182"/>
      <c r="E45" s="183"/>
      <c r="F45" s="166"/>
      <c r="G45" s="167"/>
      <c r="H45" s="167"/>
      <c r="I45" s="168"/>
      <c r="J45" s="168"/>
      <c r="K45" s="212"/>
      <c r="L45" s="183"/>
      <c r="M45" s="178"/>
      <c r="N45" s="219"/>
      <c r="O45" s="220"/>
      <c r="P45" s="4"/>
      <c r="Q45" s="126"/>
    </row>
    <row r="46" spans="2:22" s="2" customFormat="1" ht="24.75" customHeight="1" x14ac:dyDescent="0.35">
      <c r="B46" s="111"/>
      <c r="C46" s="181"/>
      <c r="D46" s="182"/>
      <c r="E46" s="183"/>
      <c r="F46" s="166"/>
      <c r="G46" s="167"/>
      <c r="H46" s="167"/>
      <c r="I46" s="168"/>
      <c r="J46" s="168"/>
      <c r="K46" s="212"/>
      <c r="L46" s="183"/>
      <c r="M46" s="178"/>
      <c r="N46" s="219"/>
      <c r="O46" s="220"/>
      <c r="P46" s="4"/>
      <c r="Q46" s="126"/>
    </row>
    <row r="47" spans="2:22" s="2" customFormat="1" ht="24.75" customHeight="1" x14ac:dyDescent="0.35">
      <c r="B47" s="111"/>
      <c r="C47" s="181"/>
      <c r="D47" s="182"/>
      <c r="E47" s="183"/>
      <c r="F47" s="166"/>
      <c r="G47" s="167"/>
      <c r="H47" s="167"/>
      <c r="I47" s="168"/>
      <c r="J47" s="168"/>
      <c r="K47" s="212"/>
      <c r="L47" s="183"/>
      <c r="M47" s="178"/>
      <c r="N47" s="219"/>
      <c r="O47" s="220"/>
      <c r="P47" s="4"/>
      <c r="Q47" s="126"/>
    </row>
    <row r="48" spans="2:22" s="2" customFormat="1" ht="24.75" customHeight="1" x14ac:dyDescent="0.35">
      <c r="B48" s="111"/>
      <c r="C48" s="181"/>
      <c r="D48" s="182"/>
      <c r="E48" s="183"/>
      <c r="F48" s="166"/>
      <c r="G48" s="167"/>
      <c r="H48" s="167"/>
      <c r="I48" s="168"/>
      <c r="J48" s="168"/>
      <c r="K48" s="212"/>
      <c r="L48" s="183"/>
      <c r="M48" s="178"/>
      <c r="N48" s="219"/>
      <c r="O48" s="220"/>
      <c r="P48" s="4"/>
      <c r="Q48" s="126"/>
    </row>
    <row r="49" spans="2:17" s="2" customFormat="1" ht="24.75" customHeight="1" x14ac:dyDescent="0.35">
      <c r="B49" s="111"/>
      <c r="C49" s="181"/>
      <c r="D49" s="182"/>
      <c r="E49" s="183"/>
      <c r="F49" s="166"/>
      <c r="G49" s="167"/>
      <c r="H49" s="167"/>
      <c r="I49" s="168"/>
      <c r="J49" s="168"/>
      <c r="K49" s="212"/>
      <c r="L49" s="183"/>
      <c r="M49" s="178"/>
      <c r="N49" s="219"/>
      <c r="O49" s="220"/>
      <c r="P49" s="4"/>
      <c r="Q49" s="126"/>
    </row>
    <row r="50" spans="2:17" s="2" customFormat="1" ht="24.75" customHeight="1" x14ac:dyDescent="0.35">
      <c r="B50" s="111"/>
      <c r="C50" s="181"/>
      <c r="D50" s="182"/>
      <c r="E50" s="183"/>
      <c r="F50" s="166"/>
      <c r="G50" s="167"/>
      <c r="H50" s="167"/>
      <c r="I50" s="168"/>
      <c r="J50" s="168"/>
      <c r="K50" s="212"/>
      <c r="L50" s="183"/>
      <c r="M50" s="178"/>
      <c r="N50" s="219"/>
      <c r="O50" s="220"/>
      <c r="P50" s="4"/>
      <c r="Q50" s="126"/>
    </row>
    <row r="51" spans="2:17" s="2" customFormat="1" ht="24.75" customHeight="1" x14ac:dyDescent="0.35">
      <c r="B51" s="111"/>
      <c r="C51" s="181"/>
      <c r="D51" s="182"/>
      <c r="E51" s="183"/>
      <c r="F51" s="166"/>
      <c r="G51" s="167"/>
      <c r="H51" s="167"/>
      <c r="I51" s="168"/>
      <c r="J51" s="168"/>
      <c r="K51" s="212"/>
      <c r="L51" s="183"/>
      <c r="M51" s="178"/>
      <c r="N51" s="219"/>
      <c r="O51" s="220"/>
      <c r="P51" s="4"/>
      <c r="Q51" s="126"/>
    </row>
    <row r="52" spans="2:17" s="2" customFormat="1" ht="24.75" customHeight="1" x14ac:dyDescent="0.35">
      <c r="B52" s="111"/>
      <c r="C52" s="181"/>
      <c r="D52" s="182"/>
      <c r="E52" s="183"/>
      <c r="F52" s="166"/>
      <c r="G52" s="167"/>
      <c r="H52" s="167"/>
      <c r="I52" s="168"/>
      <c r="J52" s="168"/>
      <c r="K52" s="212"/>
      <c r="L52" s="183"/>
      <c r="M52" s="178"/>
      <c r="N52" s="219"/>
      <c r="O52" s="220"/>
      <c r="P52" s="4"/>
      <c r="Q52" s="126"/>
    </row>
    <row r="53" spans="2:17" s="2" customFormat="1" ht="24.75" customHeight="1" x14ac:dyDescent="0.35">
      <c r="B53" s="111"/>
      <c r="C53" s="181"/>
      <c r="D53" s="182"/>
      <c r="E53" s="183"/>
      <c r="F53" s="166"/>
      <c r="G53" s="167"/>
      <c r="H53" s="167"/>
      <c r="I53" s="168"/>
      <c r="J53" s="168"/>
      <c r="K53" s="212"/>
      <c r="L53" s="183"/>
      <c r="M53" s="178"/>
      <c r="N53" s="219"/>
      <c r="O53" s="220"/>
      <c r="P53" s="4"/>
      <c r="Q53" s="126"/>
    </row>
    <row r="54" spans="2:17" s="2" customFormat="1" ht="24.75" customHeight="1" x14ac:dyDescent="0.35">
      <c r="B54" s="111"/>
      <c r="C54" s="181"/>
      <c r="D54" s="182"/>
      <c r="E54" s="183"/>
      <c r="F54" s="166"/>
      <c r="G54" s="167"/>
      <c r="H54" s="167"/>
      <c r="I54" s="168"/>
      <c r="J54" s="168"/>
      <c r="K54" s="212"/>
      <c r="L54" s="183"/>
      <c r="M54" s="178"/>
      <c r="N54" s="219"/>
      <c r="O54" s="220"/>
      <c r="P54" s="4"/>
      <c r="Q54" s="126"/>
    </row>
    <row r="55" spans="2:17" s="2" customFormat="1" ht="24.75" customHeight="1" x14ac:dyDescent="0.35">
      <c r="B55" s="111"/>
      <c r="C55" s="181"/>
      <c r="D55" s="182"/>
      <c r="E55" s="183"/>
      <c r="F55" s="166"/>
      <c r="G55" s="167"/>
      <c r="H55" s="167"/>
      <c r="I55" s="168"/>
      <c r="J55" s="168"/>
      <c r="K55" s="212"/>
      <c r="L55" s="183"/>
      <c r="M55" s="178"/>
      <c r="N55" s="219"/>
      <c r="O55" s="220"/>
      <c r="P55" s="4"/>
      <c r="Q55" s="126"/>
    </row>
    <row r="56" spans="2:17" s="2" customFormat="1" ht="24.75" customHeight="1" x14ac:dyDescent="0.35">
      <c r="B56" s="111"/>
      <c r="C56" s="181"/>
      <c r="D56" s="182"/>
      <c r="E56" s="183"/>
      <c r="F56" s="166"/>
      <c r="G56" s="167"/>
      <c r="H56" s="167"/>
      <c r="I56" s="168"/>
      <c r="J56" s="168"/>
      <c r="K56" s="212"/>
      <c r="L56" s="183"/>
      <c r="M56" s="178"/>
      <c r="N56" s="219"/>
      <c r="O56" s="220"/>
      <c r="P56" s="4"/>
      <c r="Q56" s="126"/>
    </row>
    <row r="57" spans="2:17" s="2" customFormat="1" ht="24.75" customHeight="1" x14ac:dyDescent="0.35">
      <c r="B57" s="111"/>
      <c r="C57" s="181"/>
      <c r="D57" s="182"/>
      <c r="E57" s="183"/>
      <c r="F57" s="166"/>
      <c r="G57" s="167"/>
      <c r="H57" s="167"/>
      <c r="I57" s="168"/>
      <c r="J57" s="168"/>
      <c r="K57" s="212"/>
      <c r="L57" s="183"/>
      <c r="M57" s="178"/>
      <c r="N57" s="219"/>
      <c r="O57" s="220"/>
      <c r="P57" s="4"/>
      <c r="Q57" s="126"/>
    </row>
    <row r="58" spans="2:17" s="2" customFormat="1" ht="24.75" customHeight="1" x14ac:dyDescent="0.35">
      <c r="B58" s="111"/>
      <c r="C58" s="181"/>
      <c r="D58" s="182"/>
      <c r="E58" s="183"/>
      <c r="F58" s="166"/>
      <c r="G58" s="167"/>
      <c r="H58" s="167"/>
      <c r="I58" s="168"/>
      <c r="J58" s="168"/>
      <c r="K58" s="212"/>
      <c r="L58" s="183"/>
      <c r="M58" s="178"/>
      <c r="N58" s="219"/>
      <c r="O58" s="220"/>
      <c r="P58" s="4"/>
      <c r="Q58" s="126"/>
    </row>
    <row r="59" spans="2:17" s="2" customFormat="1" ht="24.75" customHeight="1" x14ac:dyDescent="0.35">
      <c r="B59" s="111"/>
      <c r="C59" s="181"/>
      <c r="D59" s="182"/>
      <c r="E59" s="183"/>
      <c r="F59" s="166"/>
      <c r="G59" s="167"/>
      <c r="H59" s="167"/>
      <c r="I59" s="168"/>
      <c r="J59" s="168"/>
      <c r="K59" s="212"/>
      <c r="L59" s="183"/>
      <c r="M59" s="178"/>
      <c r="N59" s="219"/>
      <c r="O59" s="220"/>
      <c r="P59" s="4"/>
      <c r="Q59" s="126"/>
    </row>
    <row r="60" spans="2:17" s="2" customFormat="1" ht="24.75" customHeight="1" x14ac:dyDescent="0.35">
      <c r="B60" s="111"/>
      <c r="C60" s="181"/>
      <c r="D60" s="182"/>
      <c r="E60" s="183"/>
      <c r="F60" s="166"/>
      <c r="G60" s="167"/>
      <c r="H60" s="167"/>
      <c r="I60" s="168"/>
      <c r="J60" s="168"/>
      <c r="K60" s="212"/>
      <c r="L60" s="183"/>
      <c r="M60" s="178"/>
      <c r="N60" s="219"/>
      <c r="O60" s="220"/>
      <c r="P60" s="4"/>
      <c r="Q60" s="126"/>
    </row>
    <row r="61" spans="2:17" s="2" customFormat="1" ht="24.75" customHeight="1" x14ac:dyDescent="0.35">
      <c r="B61" s="111"/>
      <c r="C61" s="181"/>
      <c r="D61" s="182"/>
      <c r="E61" s="183"/>
      <c r="F61" s="166"/>
      <c r="G61" s="167"/>
      <c r="H61" s="167"/>
      <c r="I61" s="168"/>
      <c r="J61" s="168"/>
      <c r="K61" s="212"/>
      <c r="L61" s="183"/>
      <c r="M61" s="178"/>
      <c r="N61" s="219"/>
      <c r="O61" s="220"/>
      <c r="P61" s="4"/>
      <c r="Q61" s="126"/>
    </row>
    <row r="62" spans="2:17" s="2" customFormat="1" ht="24.75" customHeight="1" x14ac:dyDescent="0.35">
      <c r="B62" s="111"/>
      <c r="C62" s="181"/>
      <c r="D62" s="182"/>
      <c r="E62" s="183"/>
      <c r="F62" s="166"/>
      <c r="G62" s="167"/>
      <c r="H62" s="167"/>
      <c r="I62" s="168"/>
      <c r="J62" s="168"/>
      <c r="K62" s="212"/>
      <c r="L62" s="183"/>
      <c r="M62" s="178"/>
      <c r="N62" s="219"/>
      <c r="O62" s="220"/>
      <c r="P62" s="4"/>
      <c r="Q62" s="126"/>
    </row>
    <row r="63" spans="2:17" s="2" customFormat="1" ht="24.75" customHeight="1" x14ac:dyDescent="0.35">
      <c r="B63" s="111"/>
      <c r="C63" s="181"/>
      <c r="D63" s="182"/>
      <c r="E63" s="183"/>
      <c r="F63" s="166"/>
      <c r="G63" s="167"/>
      <c r="H63" s="167"/>
      <c r="I63" s="168"/>
      <c r="J63" s="168"/>
      <c r="K63" s="212"/>
      <c r="L63" s="183"/>
      <c r="M63" s="178"/>
      <c r="N63" s="219"/>
      <c r="O63" s="220"/>
      <c r="P63" s="4"/>
      <c r="Q63" s="126"/>
    </row>
    <row r="64" spans="2:17" s="2" customFormat="1" ht="24.75" customHeight="1" x14ac:dyDescent="0.35">
      <c r="B64" s="111"/>
      <c r="C64" s="181"/>
      <c r="D64" s="182"/>
      <c r="E64" s="183"/>
      <c r="F64" s="166"/>
      <c r="G64" s="167"/>
      <c r="H64" s="167"/>
      <c r="I64" s="168"/>
      <c r="J64" s="168"/>
      <c r="K64" s="212"/>
      <c r="L64" s="183"/>
      <c r="M64" s="178"/>
      <c r="N64" s="219"/>
      <c r="O64" s="220"/>
      <c r="P64" s="4"/>
      <c r="Q64" s="126"/>
    </row>
    <row r="65" spans="1:17" s="2" customFormat="1" ht="24.75" customHeight="1" x14ac:dyDescent="0.35">
      <c r="B65" s="111"/>
      <c r="C65" s="181"/>
      <c r="D65" s="182"/>
      <c r="E65" s="183"/>
      <c r="F65" s="166"/>
      <c r="G65" s="167"/>
      <c r="H65" s="167"/>
      <c r="I65" s="168"/>
      <c r="J65" s="168"/>
      <c r="K65" s="212"/>
      <c r="L65" s="183"/>
      <c r="M65" s="178"/>
      <c r="N65" s="219"/>
      <c r="O65" s="220"/>
      <c r="P65" s="4"/>
      <c r="Q65" s="126"/>
    </row>
    <row r="66" spans="1:17" s="2" customFormat="1" ht="24.75" customHeight="1" x14ac:dyDescent="0.35">
      <c r="B66" s="111"/>
      <c r="C66" s="181"/>
      <c r="D66" s="182"/>
      <c r="E66" s="183"/>
      <c r="F66" s="166"/>
      <c r="G66" s="167"/>
      <c r="H66" s="167"/>
      <c r="I66" s="168"/>
      <c r="J66" s="168"/>
      <c r="K66" s="212"/>
      <c r="L66" s="183"/>
      <c r="M66" s="178"/>
      <c r="N66" s="219"/>
      <c r="O66" s="220"/>
      <c r="P66" s="4"/>
      <c r="Q66" s="126"/>
    </row>
    <row r="67" spans="1:17" s="2" customFormat="1" ht="24.75" customHeight="1" x14ac:dyDescent="0.35">
      <c r="B67" s="111"/>
      <c r="C67" s="181"/>
      <c r="D67" s="182"/>
      <c r="E67" s="183"/>
      <c r="F67" s="166"/>
      <c r="G67" s="167"/>
      <c r="H67" s="167"/>
      <c r="I67" s="168"/>
      <c r="J67" s="168"/>
      <c r="K67" s="212"/>
      <c r="L67" s="183"/>
      <c r="M67" s="178"/>
      <c r="N67" s="219"/>
      <c r="O67" s="220"/>
      <c r="P67" s="4"/>
      <c r="Q67" s="126"/>
    </row>
    <row r="68" spans="1:17" s="2" customFormat="1" ht="24.75" customHeight="1" x14ac:dyDescent="0.35">
      <c r="B68" s="111"/>
      <c r="C68" s="181"/>
      <c r="D68" s="182"/>
      <c r="E68" s="183"/>
      <c r="F68" s="166"/>
      <c r="G68" s="167"/>
      <c r="H68" s="167"/>
      <c r="I68" s="168"/>
      <c r="J68" s="168"/>
      <c r="K68" s="212"/>
      <c r="L68" s="183"/>
      <c r="M68" s="178"/>
      <c r="N68" s="219"/>
      <c r="O68" s="220"/>
      <c r="P68" s="4"/>
      <c r="Q68" s="126"/>
    </row>
    <row r="69" spans="1:17" s="2" customFormat="1" ht="24.75" customHeight="1" x14ac:dyDescent="0.35">
      <c r="B69" s="111"/>
      <c r="C69" s="181"/>
      <c r="D69" s="182"/>
      <c r="E69" s="183"/>
      <c r="F69" s="166"/>
      <c r="G69" s="167"/>
      <c r="H69" s="167"/>
      <c r="I69" s="168"/>
      <c r="J69" s="168"/>
      <c r="K69" s="212"/>
      <c r="L69" s="183"/>
      <c r="M69" s="178"/>
      <c r="N69" s="219"/>
      <c r="O69" s="220"/>
      <c r="P69" s="4"/>
      <c r="Q69" s="126"/>
    </row>
    <row r="70" spans="1:17" s="2" customFormat="1" ht="24.75" customHeight="1" x14ac:dyDescent="0.35">
      <c r="B70" s="111"/>
      <c r="C70" s="181"/>
      <c r="D70" s="182"/>
      <c r="E70" s="183"/>
      <c r="F70" s="166"/>
      <c r="G70" s="167"/>
      <c r="H70" s="167"/>
      <c r="I70" s="168"/>
      <c r="J70" s="168"/>
      <c r="K70" s="212"/>
      <c r="L70" s="183"/>
      <c r="M70" s="178"/>
      <c r="N70" s="219"/>
      <c r="O70" s="220"/>
      <c r="P70" s="4"/>
      <c r="Q70" s="126"/>
    </row>
    <row r="71" spans="1:17" s="2" customFormat="1" ht="24.75" customHeight="1" x14ac:dyDescent="0.35">
      <c r="B71" s="111"/>
      <c r="C71" s="181"/>
      <c r="D71" s="182"/>
      <c r="E71" s="183"/>
      <c r="F71" s="166"/>
      <c r="G71" s="167"/>
      <c r="H71" s="167"/>
      <c r="I71" s="168"/>
      <c r="J71" s="168"/>
      <c r="K71" s="212"/>
      <c r="L71" s="183"/>
      <c r="M71" s="178"/>
      <c r="N71" s="219"/>
      <c r="O71" s="220"/>
      <c r="P71" s="4"/>
      <c r="Q71" s="126"/>
    </row>
    <row r="72" spans="1:17" s="2" customFormat="1" ht="24.75" customHeight="1" x14ac:dyDescent="0.35">
      <c r="B72" s="111"/>
      <c r="C72" s="181"/>
      <c r="D72" s="182"/>
      <c r="E72" s="183"/>
      <c r="F72" s="166"/>
      <c r="G72" s="167"/>
      <c r="H72" s="167"/>
      <c r="I72" s="168"/>
      <c r="J72" s="168"/>
      <c r="K72" s="212"/>
      <c r="L72" s="183"/>
      <c r="M72" s="178"/>
      <c r="N72" s="219"/>
      <c r="O72" s="220"/>
      <c r="P72" s="4"/>
      <c r="Q72" s="126"/>
    </row>
    <row r="73" spans="1:17" s="2" customFormat="1" ht="24.75" customHeight="1" x14ac:dyDescent="0.35">
      <c r="B73" s="111"/>
      <c r="C73" s="181"/>
      <c r="D73" s="182"/>
      <c r="E73" s="183"/>
      <c r="F73" s="166"/>
      <c r="G73" s="167"/>
      <c r="H73" s="167"/>
      <c r="I73" s="168"/>
      <c r="J73" s="168"/>
      <c r="K73" s="212"/>
      <c r="L73" s="183"/>
      <c r="M73" s="178"/>
      <c r="N73" s="219"/>
      <c r="O73" s="220"/>
      <c r="P73" s="4"/>
      <c r="Q73" s="126"/>
    </row>
    <row r="74" spans="1:17" s="2" customFormat="1" ht="24.75" customHeight="1" x14ac:dyDescent="0.35">
      <c r="B74" s="111"/>
      <c r="C74" s="181"/>
      <c r="D74" s="182"/>
      <c r="E74" s="183"/>
      <c r="F74" s="166"/>
      <c r="G74" s="167"/>
      <c r="H74" s="167"/>
      <c r="I74" s="168"/>
      <c r="J74" s="168"/>
      <c r="K74" s="212"/>
      <c r="L74" s="183"/>
      <c r="M74" s="178"/>
      <c r="N74" s="219"/>
      <c r="O74" s="220"/>
      <c r="P74" s="4"/>
      <c r="Q74" s="126"/>
    </row>
    <row r="75" spans="1:17" s="2" customFormat="1" ht="24.75" customHeight="1" x14ac:dyDescent="0.35">
      <c r="B75" s="111"/>
      <c r="C75" s="181"/>
      <c r="D75" s="182"/>
      <c r="E75" s="183"/>
      <c r="F75" s="166"/>
      <c r="G75" s="167"/>
      <c r="H75" s="167"/>
      <c r="I75" s="168"/>
      <c r="J75" s="168"/>
      <c r="K75" s="212"/>
      <c r="L75" s="183"/>
      <c r="M75" s="178"/>
      <c r="N75" s="219"/>
      <c r="O75" s="220"/>
      <c r="P75" s="4"/>
      <c r="Q75" s="126"/>
    </row>
    <row r="76" spans="1:17" s="2" customFormat="1" ht="24.75" customHeight="1" x14ac:dyDescent="0.35">
      <c r="B76" s="111"/>
      <c r="C76" s="181"/>
      <c r="D76" s="182"/>
      <c r="E76" s="183"/>
      <c r="F76" s="169"/>
      <c r="G76" s="170"/>
      <c r="H76" s="170"/>
      <c r="I76" s="171"/>
      <c r="J76" s="171"/>
      <c r="K76" s="212"/>
      <c r="L76" s="183"/>
      <c r="M76" s="67"/>
      <c r="N76" s="232"/>
      <c r="O76" s="220"/>
      <c r="P76" s="4"/>
      <c r="Q76" s="126"/>
    </row>
    <row r="77" spans="1:17" s="2" customFormat="1" ht="24.75" customHeight="1" x14ac:dyDescent="0.35">
      <c r="B77" s="111"/>
      <c r="C77" s="223"/>
      <c r="D77" s="224"/>
      <c r="E77" s="225"/>
      <c r="F77" s="172"/>
      <c r="G77" s="170"/>
      <c r="H77" s="170"/>
      <c r="I77" s="171"/>
      <c r="J77" s="171"/>
      <c r="K77" s="212"/>
      <c r="L77" s="183"/>
      <c r="M77" s="67"/>
      <c r="N77" s="232"/>
      <c r="O77" s="220"/>
      <c r="P77" s="4"/>
      <c r="Q77" s="126"/>
    </row>
    <row r="78" spans="1:17" s="2" customFormat="1" ht="24.75" customHeight="1" thickBot="1" x14ac:dyDescent="0.4">
      <c r="B78" s="4"/>
      <c r="C78" s="209"/>
      <c r="D78" s="210"/>
      <c r="E78" s="211"/>
      <c r="F78" s="173"/>
      <c r="G78" s="174"/>
      <c r="H78" s="174"/>
      <c r="I78" s="175"/>
      <c r="J78" s="175"/>
      <c r="K78" s="237"/>
      <c r="L78" s="211"/>
      <c r="M78" s="179"/>
      <c r="N78" s="233"/>
      <c r="O78" s="234"/>
      <c r="P78" s="4"/>
      <c r="Q78" s="126"/>
    </row>
    <row r="79" spans="1:17" s="19" customFormat="1" ht="8.25" customHeight="1" x14ac:dyDescent="0.35">
      <c r="B79" s="23"/>
      <c r="C79" s="41"/>
      <c r="D79" s="41"/>
      <c r="E79" s="41"/>
      <c r="F79" s="42"/>
      <c r="G79" s="43"/>
      <c r="H79" s="43"/>
      <c r="I79" s="44"/>
      <c r="J79" s="45"/>
      <c r="K79" s="41"/>
      <c r="L79" s="41"/>
      <c r="M79" s="23"/>
      <c r="N79" s="42"/>
      <c r="O79" s="23"/>
      <c r="P79" s="23"/>
      <c r="Q79" s="48"/>
    </row>
    <row r="80" spans="1:17" s="19" customFormat="1" ht="28.5" customHeight="1" x14ac:dyDescent="0.55000000000000004">
      <c r="A80" s="48"/>
      <c r="B80" s="48"/>
      <c r="C80" s="163"/>
      <c r="D80" s="48"/>
      <c r="E80" s="48"/>
      <c r="F80" s="48"/>
      <c r="G80" s="48"/>
      <c r="H80" s="48"/>
      <c r="I80" s="48"/>
      <c r="J80" s="48"/>
      <c r="K80" s="48"/>
      <c r="L80" s="48"/>
      <c r="M80" s="48"/>
      <c r="Q80" s="48"/>
    </row>
    <row r="81" spans="1:17" s="19" customFormat="1" ht="42" customHeight="1" x14ac:dyDescent="0.35">
      <c r="A81" s="48"/>
      <c r="B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Q81" s="48"/>
    </row>
    <row r="82" spans="1:17" s="19" customFormat="1" ht="28.5" customHeight="1" x14ac:dyDescent="0.35">
      <c r="A82" s="48"/>
      <c r="B82" s="62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Q82" s="48"/>
    </row>
    <row r="83" spans="1:17" s="19" customFormat="1" ht="20.25" customHeight="1" x14ac:dyDescent="0.35">
      <c r="A83" s="48"/>
      <c r="B83" s="62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Q83" s="48"/>
    </row>
    <row r="84" spans="1:17" s="19" customFormat="1" ht="35.25" customHeight="1" x14ac:dyDescent="0.35">
      <c r="A84" s="48"/>
      <c r="B84" s="63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Q84" s="48"/>
    </row>
    <row r="85" spans="1:17" s="19" customFormat="1" ht="20.25" customHeight="1" x14ac:dyDescent="0.35">
      <c r="A85" s="48"/>
      <c r="B85" s="48"/>
      <c r="C85" s="64"/>
      <c r="D85" s="64"/>
      <c r="E85" s="64"/>
      <c r="F85" s="64"/>
      <c r="G85" s="64"/>
      <c r="H85" s="64"/>
      <c r="I85" s="48"/>
      <c r="J85" s="48"/>
      <c r="K85" s="48"/>
      <c r="L85" s="48"/>
      <c r="M85" s="48"/>
      <c r="Q85" s="48"/>
    </row>
    <row r="86" spans="1:17" s="19" customFormat="1" ht="20.25" customHeight="1" x14ac:dyDescent="0.35">
      <c r="A86" s="48"/>
      <c r="B86" s="48"/>
      <c r="C86" s="3"/>
      <c r="D86" s="3"/>
      <c r="E86" s="3"/>
      <c r="F86" s="3"/>
      <c r="G86" s="3"/>
      <c r="H86" s="3"/>
      <c r="I86" s="3"/>
      <c r="J86" s="48"/>
      <c r="K86" s="48"/>
      <c r="L86" s="48"/>
      <c r="M86" s="48"/>
      <c r="Q86" s="48"/>
    </row>
    <row r="87" spans="1:17" s="19" customFormat="1" ht="6.75" customHeight="1" x14ac:dyDescent="0.35">
      <c r="A87" s="4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Q87" s="48"/>
    </row>
    <row r="88" spans="1:17" s="19" customFormat="1" ht="40.5" customHeight="1" x14ac:dyDescent="0.35">
      <c r="A88" s="4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Q88" s="48"/>
    </row>
    <row r="89" spans="1:17" s="48" customFormat="1" ht="20.25" customHeight="1" x14ac:dyDescent="0.35">
      <c r="J89" s="3"/>
      <c r="K89" s="3"/>
      <c r="L89" s="3"/>
    </row>
    <row r="90" spans="1:17" s="19" customFormat="1" ht="20.25" customHeight="1" x14ac:dyDescent="0.35">
      <c r="A90" s="48"/>
      <c r="B90" s="61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Q90" s="48"/>
    </row>
    <row r="91" spans="1:17" x14ac:dyDescent="0.35">
      <c r="A91" s="65"/>
      <c r="B91" s="65"/>
      <c r="C91" s="65"/>
      <c r="D91" s="65"/>
      <c r="E91" s="65"/>
      <c r="F91" s="65"/>
      <c r="G91" s="65"/>
      <c r="H91" s="65"/>
      <c r="I91" s="65"/>
      <c r="J91" s="65"/>
      <c r="K91" s="65"/>
      <c r="L91" s="65"/>
      <c r="M91" s="65"/>
    </row>
    <row r="94" spans="1:17" x14ac:dyDescent="0.35">
      <c r="B94" s="66"/>
    </row>
  </sheetData>
  <sheetProtection selectLockedCells="1"/>
  <mergeCells count="142">
    <mergeCell ref="K63:L63"/>
    <mergeCell ref="K62:L62"/>
    <mergeCell ref="K61:L61"/>
    <mergeCell ref="K60:L60"/>
    <mergeCell ref="N68:O68"/>
    <mergeCell ref="N66:O66"/>
    <mergeCell ref="N67:O67"/>
    <mergeCell ref="N65:O65"/>
    <mergeCell ref="N64:O64"/>
    <mergeCell ref="N63:O63"/>
    <mergeCell ref="N62:O62"/>
    <mergeCell ref="N61:O61"/>
    <mergeCell ref="K54:L54"/>
    <mergeCell ref="N69:O69"/>
    <mergeCell ref="N70:O70"/>
    <mergeCell ref="N71:O71"/>
    <mergeCell ref="N72:O72"/>
    <mergeCell ref="C61:E61"/>
    <mergeCell ref="C62:E62"/>
    <mergeCell ref="C63:E63"/>
    <mergeCell ref="C64:E64"/>
    <mergeCell ref="C65:E65"/>
    <mergeCell ref="C66:E66"/>
    <mergeCell ref="C67:E67"/>
    <mergeCell ref="C68:E68"/>
    <mergeCell ref="K72:L72"/>
    <mergeCell ref="K71:L71"/>
    <mergeCell ref="K70:L70"/>
    <mergeCell ref="K69:L69"/>
    <mergeCell ref="C71:E71"/>
    <mergeCell ref="C72:E72"/>
    <mergeCell ref="K68:L68"/>
    <mergeCell ref="K67:L67"/>
    <mergeCell ref="K66:L66"/>
    <mergeCell ref="K65:L65"/>
    <mergeCell ref="K64:L64"/>
    <mergeCell ref="C59:E59"/>
    <mergeCell ref="C73:E73"/>
    <mergeCell ref="K73:L73"/>
    <mergeCell ref="K59:L59"/>
    <mergeCell ref="K58:L58"/>
    <mergeCell ref="C69:E69"/>
    <mergeCell ref="C70:E70"/>
    <mergeCell ref="N44:O44"/>
    <mergeCell ref="N45:O45"/>
    <mergeCell ref="N46:O46"/>
    <mergeCell ref="N47:O47"/>
    <mergeCell ref="N48:O48"/>
    <mergeCell ref="K48:L48"/>
    <mergeCell ref="K47:L47"/>
    <mergeCell ref="K46:L46"/>
    <mergeCell ref="K45:L45"/>
    <mergeCell ref="K44:L44"/>
    <mergeCell ref="N54:O54"/>
    <mergeCell ref="N55:O55"/>
    <mergeCell ref="N56:O56"/>
    <mergeCell ref="N57:O57"/>
    <mergeCell ref="C60:E60"/>
    <mergeCell ref="N60:O60"/>
    <mergeCell ref="N49:O49"/>
    <mergeCell ref="C49:E49"/>
    <mergeCell ref="C50:E50"/>
    <mergeCell ref="C51:E51"/>
    <mergeCell ref="C52:E52"/>
    <mergeCell ref="C53:E53"/>
    <mergeCell ref="C54:E54"/>
    <mergeCell ref="C55:E55"/>
    <mergeCell ref="C56:E56"/>
    <mergeCell ref="C58:E58"/>
    <mergeCell ref="C57:E57"/>
    <mergeCell ref="N76:O76"/>
    <mergeCell ref="N77:O77"/>
    <mergeCell ref="N78:O78"/>
    <mergeCell ref="K41:L41"/>
    <mergeCell ref="K76:L76"/>
    <mergeCell ref="K77:L77"/>
    <mergeCell ref="K78:L78"/>
    <mergeCell ref="N42:O42"/>
    <mergeCell ref="N43:O43"/>
    <mergeCell ref="N73:O73"/>
    <mergeCell ref="N59:O59"/>
    <mergeCell ref="N58:O58"/>
    <mergeCell ref="N50:O50"/>
    <mergeCell ref="N51:O51"/>
    <mergeCell ref="N52:O52"/>
    <mergeCell ref="N53:O53"/>
    <mergeCell ref="K53:L53"/>
    <mergeCell ref="K52:L52"/>
    <mergeCell ref="K51:L51"/>
    <mergeCell ref="K50:L50"/>
    <mergeCell ref="K49:L49"/>
    <mergeCell ref="K57:L57"/>
    <mergeCell ref="K56:L56"/>
    <mergeCell ref="K55:L55"/>
    <mergeCell ref="C78:E78"/>
    <mergeCell ref="C76:E76"/>
    <mergeCell ref="K74:L74"/>
    <mergeCell ref="K75:L75"/>
    <mergeCell ref="C20:J20"/>
    <mergeCell ref="C26:J26"/>
    <mergeCell ref="C28:J28"/>
    <mergeCell ref="C22:J22"/>
    <mergeCell ref="K42:L42"/>
    <mergeCell ref="K43:L43"/>
    <mergeCell ref="C38:O38"/>
    <mergeCell ref="N74:O74"/>
    <mergeCell ref="N75:O75"/>
    <mergeCell ref="C30:D30"/>
    <mergeCell ref="G30:N30"/>
    <mergeCell ref="C77:E77"/>
    <mergeCell ref="C36:E36"/>
    <mergeCell ref="G36:N36"/>
    <mergeCell ref="C32:D32"/>
    <mergeCell ref="G32:N32"/>
    <mergeCell ref="C34:D34"/>
    <mergeCell ref="G34:N34"/>
    <mergeCell ref="N40:O40"/>
    <mergeCell ref="N41:O41"/>
    <mergeCell ref="C42:E42"/>
    <mergeCell ref="C43:E43"/>
    <mergeCell ref="C74:E74"/>
    <mergeCell ref="C75:E75"/>
    <mergeCell ref="B18:P18"/>
    <mergeCell ref="C24:J24"/>
    <mergeCell ref="C16:J16"/>
    <mergeCell ref="C3:F3"/>
    <mergeCell ref="G3:H3"/>
    <mergeCell ref="I3:J3"/>
    <mergeCell ref="C7:D7"/>
    <mergeCell ref="C10:J10"/>
    <mergeCell ref="C12:J12"/>
    <mergeCell ref="E7:M7"/>
    <mergeCell ref="C14:J14"/>
    <mergeCell ref="N3:O3"/>
    <mergeCell ref="C40:E40"/>
    <mergeCell ref="C41:E41"/>
    <mergeCell ref="K40:L40"/>
    <mergeCell ref="C44:E44"/>
    <mergeCell ref="C45:E45"/>
    <mergeCell ref="C46:E46"/>
    <mergeCell ref="C47:E47"/>
    <mergeCell ref="C48:E48"/>
  </mergeCells>
  <conditionalFormatting sqref="C7:D7">
    <cfRule type="cellIs" dxfId="3" priority="1" operator="equal">
      <formula>0</formula>
    </cfRule>
    <cfRule type="cellIs" dxfId="2" priority="2" operator="equal">
      <formula>24</formula>
    </cfRule>
    <cfRule type="cellIs" dxfId="1" priority="3" operator="between">
      <formula>8</formula>
      <formula>16</formula>
    </cfRule>
    <cfRule type="cellIs" dxfId="0" priority="4" operator="between">
      <formula>2</formula>
      <formula>6</formula>
    </cfRule>
  </conditionalFormatting>
  <dataValidations count="1">
    <dataValidation type="list" allowBlank="1" showInputMessage="1" showErrorMessage="1" sqref="O10:O11">
      <formula1>$E$2:$E$79</formula1>
    </dataValidation>
  </dataValidations>
  <pageMargins left="0.25" right="0.25" top="0.75" bottom="0.75" header="0.3" footer="0.3"/>
  <pageSetup paperSize="9" scale="44" fitToWidth="0" orientation="landscape" r:id="rId1"/>
  <headerFooter>
    <oddHeader>&amp;L&amp;"-,Bold"&amp;14RAPID INCIDENT NOTIFICATION&amp;C&amp;"-,Bold"&amp;14&amp;D &amp;T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'Dropdown lists'!$E$3:$E$17</xm:f>
          </x14:formula1>
          <xm:sqref>C11:D11</xm:sqref>
        </x14:dataValidation>
        <x14:dataValidation type="list" allowBlank="1" showInputMessage="1" showErrorMessage="1">
          <x14:formula1>
            <xm:f>'Dropdown lists'!$D$3:$D$6</xm:f>
          </x14:formula1>
          <xm:sqref>C16:D16</xm:sqref>
        </x14:dataValidation>
        <x14:dataValidation type="list" allowBlank="1" showInputMessage="1" showErrorMessage="1">
          <x14:formula1>
            <xm:f>'Dropdown lists'!$B$3:$B$4</xm:f>
          </x14:formula1>
          <xm:sqref>C26:J26</xm:sqref>
        </x14:dataValidation>
        <x14:dataValidation type="list" allowBlank="1" showInputMessage="1" showErrorMessage="1">
          <x14:formula1>
            <xm:f>'Dropdown lists'!$B$3:$B$5</xm:f>
          </x14:formula1>
          <xm:sqref>C35:E36</xm:sqref>
        </x14:dataValidation>
        <x14:dataValidation type="list" allowBlank="1" showInputMessage="1" showErrorMessage="1">
          <x14:formula1>
            <xm:f>'Dropdown lists'!$G$3:$G$8</xm:f>
          </x14:formula1>
          <xm:sqref>C28:J29</xm:sqref>
        </x14:dataValidation>
        <x14:dataValidation type="list" allowBlank="1" showInputMessage="1" showErrorMessage="1">
          <x14:formula1>
            <xm:f>'Dropdown lists'!$C$3:$C$10</xm:f>
          </x14:formula1>
          <xm:sqref>C24</xm:sqref>
        </x14:dataValidation>
        <x14:dataValidation type="list" allowBlank="1" showInputMessage="1" showErrorMessage="1">
          <x14:formula1>
            <xm:f>'Dropdown lists'!$F$3:$F$18</xm:f>
          </x14:formula1>
          <xm:sqref>C21:D21 C19:D19 C17:D17</xm:sqref>
        </x14:dataValidation>
        <x14:dataValidation type="list" allowBlank="1" showInputMessage="1" showErrorMessage="1">
          <x14:formula1>
            <xm:f>'Dropdown lists'!$F$3:$F$20</xm:f>
          </x14:formula1>
          <xm:sqref>C12:J12</xm:sqref>
        </x14:dataValidation>
        <x14:dataValidation type="list" allowBlank="1" showInputMessage="1" showErrorMessage="1">
          <x14:formula1>
            <xm:f>'Dropdown lists'!$E$3:$E$19</xm:f>
          </x14:formula1>
          <xm:sqref>C10:J10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V34"/>
  <sheetViews>
    <sheetView topLeftCell="A7" workbookViewId="0">
      <selection activeCell="C34" sqref="C34"/>
    </sheetView>
  </sheetViews>
  <sheetFormatPr defaultColWidth="8.81640625" defaultRowHeight="14.5" x14ac:dyDescent="0.35"/>
  <cols>
    <col min="2" max="2" width="16.26953125" customWidth="1"/>
    <col min="3" max="3" width="32" customWidth="1"/>
    <col min="4" max="4" width="22" customWidth="1"/>
    <col min="5" max="5" width="39.81640625" customWidth="1"/>
    <col min="6" max="7" width="19" customWidth="1"/>
    <col min="8" max="8" width="7.453125" customWidth="1"/>
    <col min="10" max="10" width="20.453125" customWidth="1"/>
    <col min="11" max="11" width="26.81640625" customWidth="1"/>
    <col min="12" max="12" width="38.7265625" customWidth="1"/>
    <col min="13" max="13" width="28.453125" customWidth="1"/>
    <col min="14" max="14" width="9.7265625" customWidth="1"/>
    <col min="15" max="15" width="26.1796875" customWidth="1"/>
    <col min="16" max="16" width="31" customWidth="1"/>
    <col min="17" max="17" width="19.7265625" customWidth="1"/>
  </cols>
  <sheetData>
    <row r="1" spans="2:17" x14ac:dyDescent="0.35">
      <c r="C1" t="s">
        <v>149</v>
      </c>
    </row>
    <row r="2" spans="2:17" x14ac:dyDescent="0.35">
      <c r="C2" s="127" t="s">
        <v>141</v>
      </c>
    </row>
    <row r="3" spans="2:17" x14ac:dyDescent="0.35">
      <c r="B3" t="s">
        <v>148</v>
      </c>
      <c r="C3" s="128" t="s">
        <v>150</v>
      </c>
      <c r="D3" s="128"/>
      <c r="E3" s="128"/>
      <c r="F3" s="128"/>
      <c r="G3" s="128"/>
      <c r="H3" s="128"/>
      <c r="I3" s="128"/>
      <c r="J3" s="128"/>
      <c r="K3" s="129" t="s">
        <v>142</v>
      </c>
      <c r="L3" s="130" t="s">
        <v>134</v>
      </c>
    </row>
    <row r="4" spans="2:17" x14ac:dyDescent="0.35">
      <c r="C4" s="128" t="s">
        <v>93</v>
      </c>
      <c r="D4" s="128" t="s">
        <v>94</v>
      </c>
      <c r="E4" s="128" t="s">
        <v>95</v>
      </c>
      <c r="F4" s="128" t="s">
        <v>153</v>
      </c>
      <c r="G4" s="128" t="s">
        <v>96</v>
      </c>
      <c r="H4" s="128" t="s">
        <v>64</v>
      </c>
      <c r="I4" s="128" t="s">
        <v>98</v>
      </c>
      <c r="J4" s="128" t="s">
        <v>97</v>
      </c>
      <c r="K4" s="129" t="s">
        <v>99</v>
      </c>
      <c r="L4" s="130" t="s">
        <v>100</v>
      </c>
      <c r="M4" t="s">
        <v>103</v>
      </c>
      <c r="N4" t="s">
        <v>115</v>
      </c>
      <c r="O4" t="s">
        <v>104</v>
      </c>
      <c r="P4" t="s">
        <v>147</v>
      </c>
      <c r="Q4" t="s">
        <v>143</v>
      </c>
    </row>
    <row r="5" spans="2:17" x14ac:dyDescent="0.35">
      <c r="K5" t="s">
        <v>102</v>
      </c>
      <c r="M5" t="s">
        <v>105</v>
      </c>
      <c r="O5" t="s">
        <v>110</v>
      </c>
    </row>
    <row r="6" spans="2:17" x14ac:dyDescent="0.35">
      <c r="K6" t="s">
        <v>101</v>
      </c>
      <c r="M6" t="s">
        <v>106</v>
      </c>
      <c r="O6" t="s">
        <v>111</v>
      </c>
    </row>
    <row r="7" spans="2:17" x14ac:dyDescent="0.35">
      <c r="M7" t="s">
        <v>107</v>
      </c>
    </row>
    <row r="8" spans="2:17" x14ac:dyDescent="0.35">
      <c r="M8" t="s">
        <v>108</v>
      </c>
      <c r="O8" t="s">
        <v>112</v>
      </c>
    </row>
    <row r="9" spans="2:17" x14ac:dyDescent="0.35">
      <c r="M9" t="s">
        <v>109</v>
      </c>
      <c r="O9" t="s">
        <v>113</v>
      </c>
    </row>
    <row r="14" spans="2:17" x14ac:dyDescent="0.35">
      <c r="D14" t="s">
        <v>114</v>
      </c>
      <c r="E14" t="s">
        <v>115</v>
      </c>
      <c r="H14" t="s">
        <v>116</v>
      </c>
    </row>
    <row r="18" spans="3:9" x14ac:dyDescent="0.35">
      <c r="D18" t="s">
        <v>128</v>
      </c>
      <c r="E18" t="s">
        <v>129</v>
      </c>
      <c r="H18" t="s">
        <v>130</v>
      </c>
    </row>
    <row r="19" spans="3:9" x14ac:dyDescent="0.35">
      <c r="C19" s="127" t="s">
        <v>127</v>
      </c>
      <c r="D19" t="s">
        <v>131</v>
      </c>
      <c r="E19" t="s">
        <v>132</v>
      </c>
    </row>
    <row r="20" spans="3:9" x14ac:dyDescent="0.35">
      <c r="C20" s="128" t="s">
        <v>133</v>
      </c>
      <c r="D20" t="s">
        <v>135</v>
      </c>
      <c r="E20" t="s">
        <v>134</v>
      </c>
    </row>
    <row r="21" spans="3:9" x14ac:dyDescent="0.35">
      <c r="C21" t="s">
        <v>136</v>
      </c>
      <c r="D21" t="s">
        <v>137</v>
      </c>
      <c r="E21" t="s">
        <v>132</v>
      </c>
    </row>
    <row r="22" spans="3:9" x14ac:dyDescent="0.35">
      <c r="C22" s="129" t="s">
        <v>138</v>
      </c>
      <c r="D22" t="s">
        <v>140</v>
      </c>
      <c r="E22" t="s">
        <v>139</v>
      </c>
    </row>
    <row r="23" spans="3:9" x14ac:dyDescent="0.35">
      <c r="C23" t="s">
        <v>144</v>
      </c>
    </row>
    <row r="24" spans="3:9" x14ac:dyDescent="0.35">
      <c r="C24" t="s">
        <v>145</v>
      </c>
    </row>
    <row r="25" spans="3:9" x14ac:dyDescent="0.35">
      <c r="C25" t="s">
        <v>146</v>
      </c>
    </row>
    <row r="27" spans="3:9" x14ac:dyDescent="0.35">
      <c r="C27" t="s">
        <v>157</v>
      </c>
    </row>
    <row r="28" spans="3:9" x14ac:dyDescent="0.35">
      <c r="C28" t="s">
        <v>151</v>
      </c>
      <c r="D28" t="s">
        <v>115</v>
      </c>
      <c r="E28" t="s">
        <v>152</v>
      </c>
      <c r="F28" t="s">
        <v>158</v>
      </c>
      <c r="G28" t="s">
        <v>154</v>
      </c>
      <c r="H28" t="s">
        <v>155</v>
      </c>
      <c r="I28" t="s">
        <v>156</v>
      </c>
    </row>
    <row r="31" spans="3:9" s="180" customFormat="1" ht="6" customHeight="1" x14ac:dyDescent="0.35"/>
    <row r="33" spans="2:48" s="162" customFormat="1" ht="32.25" customHeight="1" x14ac:dyDescent="0.35">
      <c r="H33" s="239" t="s">
        <v>192</v>
      </c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40" t="s">
        <v>193</v>
      </c>
      <c r="T33" s="240"/>
      <c r="U33" s="240"/>
      <c r="V33" s="240" t="s">
        <v>194</v>
      </c>
      <c r="W33" s="240"/>
      <c r="X33" s="240"/>
      <c r="Y33" s="240"/>
      <c r="Z33" s="240"/>
      <c r="AA33" s="240" t="s">
        <v>195</v>
      </c>
      <c r="AB33" s="240"/>
      <c r="AC33" s="240"/>
      <c r="AD33" s="240"/>
      <c r="AE33" s="240" t="s">
        <v>196</v>
      </c>
      <c r="AF33" s="240"/>
      <c r="AG33" s="240"/>
      <c r="AH33" s="240" t="s">
        <v>197</v>
      </c>
      <c r="AI33" s="240"/>
      <c r="AJ33" s="240"/>
      <c r="AK33" s="240"/>
    </row>
    <row r="34" spans="2:48" s="162" customFormat="1" ht="38.25" customHeight="1" x14ac:dyDescent="0.35">
      <c r="B34" s="162" t="s">
        <v>198</v>
      </c>
      <c r="C34" s="162" t="s">
        <v>64</v>
      </c>
      <c r="D34" s="162" t="s">
        <v>199</v>
      </c>
      <c r="E34" s="162" t="s">
        <v>200</v>
      </c>
      <c r="F34" s="162" t="s">
        <v>201</v>
      </c>
      <c r="G34" s="162" t="s">
        <v>202</v>
      </c>
      <c r="H34" s="162" t="s">
        <v>203</v>
      </c>
      <c r="I34" s="162" t="s">
        <v>204</v>
      </c>
      <c r="J34" s="162" t="s">
        <v>205</v>
      </c>
      <c r="K34" s="162" t="s">
        <v>206</v>
      </c>
      <c r="L34" s="162" t="s">
        <v>207</v>
      </c>
      <c r="M34" s="162" t="s">
        <v>208</v>
      </c>
      <c r="N34" s="162" t="s">
        <v>209</v>
      </c>
      <c r="O34" s="162" t="s">
        <v>210</v>
      </c>
      <c r="P34" s="162" t="s">
        <v>211</v>
      </c>
      <c r="Q34" s="162" t="s">
        <v>212</v>
      </c>
      <c r="R34" s="162" t="s">
        <v>213</v>
      </c>
      <c r="S34" s="162" t="s">
        <v>214</v>
      </c>
      <c r="T34" s="162" t="s">
        <v>215</v>
      </c>
      <c r="U34" s="162" t="s">
        <v>216</v>
      </c>
      <c r="V34" s="162" t="s">
        <v>217</v>
      </c>
      <c r="W34" s="162" t="s">
        <v>218</v>
      </c>
      <c r="X34" s="162" t="s">
        <v>219</v>
      </c>
      <c r="Y34" s="162" t="s">
        <v>220</v>
      </c>
      <c r="Z34" s="162" t="s">
        <v>221</v>
      </c>
      <c r="AA34" s="162" t="s">
        <v>222</v>
      </c>
      <c r="AB34" s="162" t="s">
        <v>223</v>
      </c>
      <c r="AC34" s="162" t="s">
        <v>224</v>
      </c>
      <c r="AD34" s="162" t="s">
        <v>221</v>
      </c>
      <c r="AE34" s="162" t="s">
        <v>225</v>
      </c>
      <c r="AF34" s="162" t="s">
        <v>226</v>
      </c>
      <c r="AG34" s="162" t="s">
        <v>221</v>
      </c>
      <c r="AH34" s="162" t="s">
        <v>227</v>
      </c>
      <c r="AI34" s="162" t="s">
        <v>228</v>
      </c>
      <c r="AJ34" s="162" t="s">
        <v>229</v>
      </c>
      <c r="AK34" s="162" t="s">
        <v>221</v>
      </c>
      <c r="AM34" s="162" t="s">
        <v>230</v>
      </c>
      <c r="AO34" s="162" t="s">
        <v>231</v>
      </c>
      <c r="AP34" s="162" t="s">
        <v>232</v>
      </c>
      <c r="AQ34" s="162" t="s">
        <v>233</v>
      </c>
      <c r="AR34" s="162" t="s">
        <v>234</v>
      </c>
      <c r="AS34" s="162" t="s">
        <v>235</v>
      </c>
      <c r="AT34" s="162" t="s">
        <v>236</v>
      </c>
      <c r="AU34" s="162" t="s">
        <v>237</v>
      </c>
      <c r="AV34" s="162" t="s">
        <v>238</v>
      </c>
    </row>
  </sheetData>
  <mergeCells count="6">
    <mergeCell ref="AH33:AK33"/>
    <mergeCell ref="H33:R33"/>
    <mergeCell ref="S33:U33"/>
    <mergeCell ref="V33:Z33"/>
    <mergeCell ref="AA33:AD33"/>
    <mergeCell ref="AE33:AG3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G22"/>
  <sheetViews>
    <sheetView showGridLines="0" topLeftCell="C1" zoomScale="50" zoomScaleNormal="50" zoomScalePageLayoutView="50" workbookViewId="0">
      <selection activeCell="D6" sqref="D6"/>
    </sheetView>
  </sheetViews>
  <sheetFormatPr defaultColWidth="8.81640625" defaultRowHeight="23.5" x14ac:dyDescent="0.35"/>
  <cols>
    <col min="1" max="1" width="4.453125" style="9" customWidth="1"/>
    <col min="2" max="2" width="20.26953125" style="131" customWidth="1"/>
    <col min="3" max="3" width="53.453125" style="131" customWidth="1"/>
    <col min="4" max="4" width="94" style="131" customWidth="1"/>
    <col min="5" max="5" width="65.7265625" style="131" customWidth="1"/>
    <col min="6" max="6" width="100.453125" style="131" customWidth="1"/>
    <col min="7" max="7" width="46" style="131" customWidth="1"/>
    <col min="8" max="16384" width="8.81640625" style="9"/>
  </cols>
  <sheetData>
    <row r="2" spans="2:7" ht="37.5" customHeight="1" x14ac:dyDescent="0.35">
      <c r="B2" s="6" t="s">
        <v>34</v>
      </c>
      <c r="C2" s="7" t="s">
        <v>0</v>
      </c>
      <c r="D2" s="8" t="s">
        <v>183</v>
      </c>
      <c r="E2" s="7" t="s">
        <v>21</v>
      </c>
      <c r="F2" s="7" t="s">
        <v>4</v>
      </c>
      <c r="G2" s="7" t="s">
        <v>57</v>
      </c>
    </row>
    <row r="3" spans="2:7" ht="47" x14ac:dyDescent="0.35">
      <c r="B3" s="10" t="s">
        <v>47</v>
      </c>
      <c r="C3" s="11" t="s">
        <v>39</v>
      </c>
      <c r="D3" s="147" t="s">
        <v>184</v>
      </c>
      <c r="E3" s="150" t="s">
        <v>13</v>
      </c>
      <c r="F3" s="12" t="s">
        <v>91</v>
      </c>
      <c r="G3" s="10" t="s">
        <v>36</v>
      </c>
    </row>
    <row r="4" spans="2:7" ht="60" customHeight="1" x14ac:dyDescent="0.35">
      <c r="B4" s="10" t="s">
        <v>48</v>
      </c>
      <c r="C4" s="11" t="s">
        <v>119</v>
      </c>
      <c r="D4" s="148" t="s">
        <v>185</v>
      </c>
      <c r="E4" s="151" t="s">
        <v>11</v>
      </c>
      <c r="F4" s="12" t="s">
        <v>80</v>
      </c>
      <c r="G4" s="10" t="s">
        <v>58</v>
      </c>
    </row>
    <row r="5" spans="2:7" ht="60" customHeight="1" x14ac:dyDescent="0.35">
      <c r="B5" s="10" t="s">
        <v>49</v>
      </c>
      <c r="C5" s="11" t="s">
        <v>120</v>
      </c>
      <c r="D5" s="147" t="s">
        <v>186</v>
      </c>
      <c r="E5" s="150" t="s">
        <v>15</v>
      </c>
      <c r="F5" s="12" t="s">
        <v>169</v>
      </c>
      <c r="G5" s="10" t="s">
        <v>59</v>
      </c>
    </row>
    <row r="6" spans="2:7" ht="60" customHeight="1" x14ac:dyDescent="0.35">
      <c r="C6" s="11" t="s">
        <v>40</v>
      </c>
      <c r="D6" s="149" t="s">
        <v>23</v>
      </c>
      <c r="E6" s="150" t="s">
        <v>167</v>
      </c>
      <c r="F6" s="13" t="s">
        <v>50</v>
      </c>
      <c r="G6" s="10" t="s">
        <v>35</v>
      </c>
    </row>
    <row r="7" spans="2:7" ht="47" x14ac:dyDescent="0.35">
      <c r="C7" s="11" t="s">
        <v>37</v>
      </c>
      <c r="E7" s="151" t="s">
        <v>8</v>
      </c>
      <c r="F7" s="13" t="s">
        <v>81</v>
      </c>
      <c r="G7" s="10" t="s">
        <v>60</v>
      </c>
    </row>
    <row r="8" spans="2:7" ht="47" x14ac:dyDescent="0.35">
      <c r="C8" s="11" t="s">
        <v>90</v>
      </c>
      <c r="E8" s="152" t="s">
        <v>52</v>
      </c>
      <c r="F8" s="13" t="s">
        <v>82</v>
      </c>
      <c r="G8" s="10" t="s">
        <v>23</v>
      </c>
    </row>
    <row r="9" spans="2:7" ht="30" customHeight="1" x14ac:dyDescent="0.35">
      <c r="C9" s="11" t="s">
        <v>38</v>
      </c>
      <c r="E9" s="150" t="s">
        <v>12</v>
      </c>
      <c r="F9" s="13" t="s">
        <v>5</v>
      </c>
    </row>
    <row r="10" spans="2:7" ht="45" customHeight="1" x14ac:dyDescent="0.35">
      <c r="C10" s="11" t="s">
        <v>17</v>
      </c>
      <c r="E10" s="151" t="s">
        <v>166</v>
      </c>
      <c r="F10" s="13" t="s">
        <v>160</v>
      </c>
    </row>
    <row r="11" spans="2:7" x14ac:dyDescent="0.35">
      <c r="E11" s="152" t="s">
        <v>51</v>
      </c>
      <c r="F11" s="13" t="s">
        <v>89</v>
      </c>
    </row>
    <row r="12" spans="2:7" x14ac:dyDescent="0.35">
      <c r="E12" s="150" t="s">
        <v>10</v>
      </c>
      <c r="F12" s="14" t="s">
        <v>22</v>
      </c>
    </row>
    <row r="13" spans="2:7" x14ac:dyDescent="0.35">
      <c r="E13" s="150" t="s">
        <v>16</v>
      </c>
      <c r="F13" s="15" t="s">
        <v>6</v>
      </c>
    </row>
    <row r="14" spans="2:7" ht="20.25" customHeight="1" x14ac:dyDescent="0.35">
      <c r="E14" s="152" t="s">
        <v>18</v>
      </c>
      <c r="F14" s="14" t="s">
        <v>83</v>
      </c>
    </row>
    <row r="15" spans="2:7" ht="23.25" customHeight="1" x14ac:dyDescent="0.35">
      <c r="E15" s="150" t="s">
        <v>79</v>
      </c>
      <c r="F15" s="14" t="s">
        <v>84</v>
      </c>
    </row>
    <row r="16" spans="2:7" ht="27" customHeight="1" x14ac:dyDescent="0.35">
      <c r="E16" s="151" t="s">
        <v>164</v>
      </c>
      <c r="F16" s="14" t="s">
        <v>88</v>
      </c>
    </row>
    <row r="17" spans="5:6" x14ac:dyDescent="0.35">
      <c r="E17" s="151" t="s">
        <v>9</v>
      </c>
      <c r="F17" s="14" t="s">
        <v>87</v>
      </c>
    </row>
    <row r="18" spans="5:6" x14ac:dyDescent="0.35">
      <c r="E18" s="151" t="s">
        <v>165</v>
      </c>
      <c r="F18" s="14" t="s">
        <v>86</v>
      </c>
    </row>
    <row r="19" spans="5:6" x14ac:dyDescent="0.55000000000000004">
      <c r="E19" s="153" t="s">
        <v>14</v>
      </c>
      <c r="F19" s="16" t="s">
        <v>24</v>
      </c>
    </row>
    <row r="20" spans="5:6" x14ac:dyDescent="0.35">
      <c r="F20" s="16" t="s">
        <v>85</v>
      </c>
    </row>
    <row r="22" spans="5:6" x14ac:dyDescent="0.35">
      <c r="F22" s="17"/>
    </row>
  </sheetData>
  <sheetProtection algorithmName="SHA-512" hashValue="9O0nFRZBmLBIYWKh6MCH3uYKIQrfTtecR6Wa8CMwgOJgGk7+7nqu/UrPQbuy71uBFNkbKQ1UKd8xCXxPNrzusA==" saltValue="R2Oq7G1cwkg4TEWrNQ7L0g==" spinCount="100000" sheet="1" objects="1" scenarios="1" selectLockedCells="1"/>
  <sortState ref="E3:E19">
    <sortCondition ref="E3"/>
  </sortState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7"/>
  <sheetViews>
    <sheetView showGridLines="0" topLeftCell="A22" zoomScale="70" zoomScaleNormal="70" zoomScalePageLayoutView="70" workbookViewId="0">
      <selection activeCell="J17" sqref="J17"/>
    </sheetView>
  </sheetViews>
  <sheetFormatPr defaultColWidth="8.81640625" defaultRowHeight="14.5" x14ac:dyDescent="0.35"/>
  <cols>
    <col min="1" max="1" width="11.453125" style="71" customWidth="1"/>
    <col min="2" max="2" width="70" style="71" customWidth="1"/>
    <col min="3" max="3" width="14.81640625" style="71" customWidth="1"/>
    <col min="4" max="4" width="26.7265625" style="71" customWidth="1"/>
    <col min="5" max="5" width="11.81640625" style="70" customWidth="1"/>
    <col min="6" max="6" width="13.1796875" style="71" customWidth="1"/>
    <col min="7" max="7" width="18.81640625" style="71" customWidth="1"/>
    <col min="8" max="8" width="16.453125" style="71" customWidth="1"/>
    <col min="9" max="9" width="33" style="71" customWidth="1"/>
    <col min="10" max="10" width="34" style="71" customWidth="1"/>
    <col min="11" max="11" width="8.81640625" style="71"/>
    <col min="12" max="12" width="14.81640625" style="71" customWidth="1"/>
    <col min="13" max="19" width="6.1796875" style="71" customWidth="1"/>
    <col min="20" max="16384" width="8.81640625" style="71"/>
  </cols>
  <sheetData>
    <row r="1" spans="1:18" ht="29" thickBot="1" x14ac:dyDescent="0.7">
      <c r="A1" s="241" t="s">
        <v>25</v>
      </c>
      <c r="B1" s="241"/>
      <c r="C1" s="68" t="s">
        <v>29</v>
      </c>
      <c r="D1" s="69" t="s">
        <v>31</v>
      </c>
      <c r="F1" s="243" t="s">
        <v>28</v>
      </c>
      <c r="G1" s="243"/>
    </row>
    <row r="2" spans="1:18" ht="48.75" customHeight="1" x14ac:dyDescent="0.65">
      <c r="A2" s="247" t="s">
        <v>56</v>
      </c>
      <c r="B2" s="247"/>
      <c r="F2" s="72" t="s">
        <v>30</v>
      </c>
      <c r="G2" s="73" t="s">
        <v>33</v>
      </c>
      <c r="I2" s="74" t="s">
        <v>32</v>
      </c>
      <c r="L2" s="161" t="s">
        <v>176</v>
      </c>
    </row>
    <row r="3" spans="1:18" ht="39" customHeight="1" thickBot="1" x14ac:dyDescent="0.7">
      <c r="C3" s="75" t="s">
        <v>2</v>
      </c>
      <c r="D3" s="76" t="s">
        <v>26</v>
      </c>
      <c r="E3" s="77">
        <f>MAX(F4:F22)</f>
        <v>0</v>
      </c>
      <c r="F3" s="77">
        <f>MAX(F4:F22)</f>
        <v>0</v>
      </c>
      <c r="G3" s="77">
        <f>F3</f>
        <v>0</v>
      </c>
      <c r="H3" s="78"/>
      <c r="I3" s="79">
        <f>IF((G3*G27)&gt;24,24,(G3*G27))</f>
        <v>0</v>
      </c>
      <c r="J3" s="80"/>
      <c r="K3" s="81"/>
      <c r="L3" s="159" t="s">
        <v>177</v>
      </c>
      <c r="M3" s="160">
        <v>8</v>
      </c>
      <c r="N3" s="157">
        <v>8</v>
      </c>
      <c r="O3" s="157">
        <v>16</v>
      </c>
      <c r="P3" s="156">
        <v>24</v>
      </c>
      <c r="Q3" t="s">
        <v>174</v>
      </c>
    </row>
    <row r="4" spans="1:18" ht="27" customHeight="1" x14ac:dyDescent="0.35">
      <c r="A4" s="244" t="s">
        <v>27</v>
      </c>
      <c r="B4" s="83" t="str">
        <f>'Dropdown lists'!D3</f>
        <v>Low number of consumer complaints (1-10 complaints)</v>
      </c>
      <c r="C4" s="84" t="str">
        <f>IF('R.I.N.G. Version6'!$C$16=_Product_acceptability,"x","")</f>
        <v/>
      </c>
      <c r="D4" s="85" t="s">
        <v>190</v>
      </c>
      <c r="E4" s="86">
        <f>IF($C4="x",4,0)</f>
        <v>0</v>
      </c>
      <c r="F4" s="87">
        <f>E4</f>
        <v>0</v>
      </c>
      <c r="H4" s="82"/>
      <c r="I4" s="82"/>
      <c r="J4" s="88"/>
      <c r="K4" s="89"/>
      <c r="L4" s="159" t="s">
        <v>171</v>
      </c>
      <c r="M4" s="160">
        <v>4</v>
      </c>
      <c r="N4" s="158">
        <v>4</v>
      </c>
      <c r="O4" s="157">
        <v>8</v>
      </c>
      <c r="P4" s="157">
        <v>12</v>
      </c>
      <c r="Q4"/>
      <c r="R4"/>
    </row>
    <row r="5" spans="1:18" ht="27" customHeight="1" x14ac:dyDescent="0.35">
      <c r="A5" s="245"/>
      <c r="B5" s="90" t="str">
        <f>'Dropdown lists'!D4</f>
        <v>Medium number of consumer complaints (11-100 complaints)</v>
      </c>
      <c r="C5" s="91" t="str">
        <f>IF('R.I.N.G. Version6'!$C$16=_Quality_issue,"x","")</f>
        <v/>
      </c>
      <c r="D5" s="92" t="s">
        <v>189</v>
      </c>
      <c r="E5" s="93">
        <f>IF($C5="x",24,0)</f>
        <v>0</v>
      </c>
      <c r="F5" s="93">
        <f>E5</f>
        <v>0</v>
      </c>
      <c r="H5" s="82"/>
      <c r="I5" s="82"/>
      <c r="J5" s="88"/>
      <c r="K5" s="89"/>
      <c r="L5" s="159" t="s">
        <v>172</v>
      </c>
      <c r="M5" s="160">
        <v>2</v>
      </c>
      <c r="N5" s="158">
        <v>2</v>
      </c>
      <c r="O5" s="158">
        <v>4</v>
      </c>
      <c r="P5" s="158">
        <v>6</v>
      </c>
      <c r="Q5" t="s">
        <v>175</v>
      </c>
    </row>
    <row r="6" spans="1:18" ht="27" customHeight="1" x14ac:dyDescent="0.35">
      <c r="A6" s="246"/>
      <c r="B6" s="90" t="str">
        <f>'Dropdown lists'!D5</f>
        <v>High number of consumer complaints (&gt;100 complaints)</v>
      </c>
      <c r="C6" s="91" t="str">
        <f>IF('R.I.N.G. Version6'!$C$16=_Safety_issue,"x","")</f>
        <v/>
      </c>
      <c r="D6" s="92" t="s">
        <v>188</v>
      </c>
      <c r="E6" s="93">
        <f>IF($C6="x",24,0)</f>
        <v>0</v>
      </c>
      <c r="F6" s="93">
        <f>E6</f>
        <v>0</v>
      </c>
      <c r="H6" s="82"/>
      <c r="I6" s="82"/>
      <c r="J6" s="88"/>
      <c r="K6" s="89"/>
      <c r="L6"/>
      <c r="M6"/>
      <c r="N6" s="160">
        <v>1</v>
      </c>
      <c r="O6" s="160">
        <v>2</v>
      </c>
      <c r="P6" s="160">
        <v>3</v>
      </c>
      <c r="Q6" s="160"/>
      <c r="R6"/>
    </row>
    <row r="7" spans="1:18" ht="19.5" customHeight="1" x14ac:dyDescent="0.35">
      <c r="A7" s="257" t="s">
        <v>4</v>
      </c>
      <c r="B7" s="94" t="str">
        <f>'Dropdown lists'!F3</f>
        <v>Damaged secondary packaging (cartons)</v>
      </c>
      <c r="C7" s="95" t="str">
        <f>IF('R.I.N.G. Version6'!$C$12:$J$12=Damaged_secondary_packaging,"x","")</f>
        <v/>
      </c>
      <c r="D7" s="258" t="s">
        <v>53</v>
      </c>
      <c r="E7" s="86">
        <f>IF($C7="x",2,0)</f>
        <v>0</v>
      </c>
      <c r="F7" s="87">
        <f>E7</f>
        <v>0</v>
      </c>
      <c r="L7"/>
      <c r="M7"/>
      <c r="N7" s="160" t="s">
        <v>178</v>
      </c>
      <c r="O7" s="160" t="s">
        <v>179</v>
      </c>
      <c r="P7" s="160" t="s">
        <v>173</v>
      </c>
      <c r="Q7" s="160" t="s">
        <v>21</v>
      </c>
      <c r="R7"/>
    </row>
    <row r="8" spans="1:18" ht="19.5" customHeight="1" x14ac:dyDescent="0.35">
      <c r="A8" s="257"/>
      <c r="B8" s="94" t="str">
        <f>'Dropdown lists'!F4</f>
        <v>Insects or mould presence outside the bags only</v>
      </c>
      <c r="C8" s="95" t="str">
        <f>IF('R.I.N.G. Version6'!$C$12:$J$12=Insects_or_mould_outside,"x","")</f>
        <v/>
      </c>
      <c r="D8" s="259"/>
      <c r="E8" s="86">
        <f>IF($C8="x",2,0)</f>
        <v>0</v>
      </c>
      <c r="F8" s="87">
        <f>E8</f>
        <v>0</v>
      </c>
    </row>
    <row r="9" spans="1:18" ht="19.5" customHeight="1" x14ac:dyDescent="0.35">
      <c r="A9" s="257"/>
      <c r="B9" s="94" t="str">
        <f>'Dropdown lists'!F5</f>
        <v>Spilled or leaking products</v>
      </c>
      <c r="C9" s="95" t="str">
        <f>IF('R.I.N.G. Version6'!$C$12:$J$12=Products_leakage,"x","")</f>
        <v/>
      </c>
      <c r="D9" s="260"/>
      <c r="E9" s="86">
        <f>IF($C9="x",2,0)</f>
        <v>0</v>
      </c>
      <c r="F9" s="93">
        <f>IF(AND($C9="x",$C$39="x"),E9+6,IF(AND($C9="x",$C40="x"),E9+2,E9))</f>
        <v>0</v>
      </c>
    </row>
    <row r="10" spans="1:18" ht="24.75" customHeight="1" x14ac:dyDescent="0.35">
      <c r="A10" s="257"/>
      <c r="B10" s="96" t="str">
        <f>'Dropdown lists'!F6</f>
        <v>Holes or sealing defects on the primary packaging material (e.g. PP/PE bags, cans, sachets or pots)</v>
      </c>
      <c r="C10" s="84" t="str">
        <f>IF('R.I.N.G. Version6'!$C$12:$J$12=Holes_or_sealing_defects_primary_pack,"x","")</f>
        <v/>
      </c>
      <c r="D10" s="251" t="s">
        <v>170</v>
      </c>
      <c r="E10" s="86">
        <f t="shared" ref="E10:E15" si="0">IF($C10="x",4,0)</f>
        <v>0</v>
      </c>
      <c r="F10" s="93">
        <f>IF(AND($C10="x",OR($C$40="x",$C$39="x")),E10+4,E10)</f>
        <v>0</v>
      </c>
    </row>
    <row r="11" spans="1:18" ht="19.5" customHeight="1" x14ac:dyDescent="0.35">
      <c r="A11" s="257"/>
      <c r="B11" s="96" t="str">
        <f>'Dropdown lists'!F7</f>
        <v>Insect/ Pest infestaion inside the packaged products</v>
      </c>
      <c r="C11" s="84" t="str">
        <f>IF('R.I.N.G. Version6'!$C$12:$J$12=Insect__Pest_inside,"x","")</f>
        <v/>
      </c>
      <c r="D11" s="252"/>
      <c r="E11" s="86">
        <f t="shared" si="0"/>
        <v>0</v>
      </c>
      <c r="F11" s="87">
        <f>E11</f>
        <v>0</v>
      </c>
    </row>
    <row r="12" spans="1:18" ht="24.75" customHeight="1" x14ac:dyDescent="0.35">
      <c r="A12" s="257"/>
      <c r="B12" s="96" t="str">
        <f>'Dropdown lists'!F8</f>
        <v>Taste, smell or texture defects (e.g. darkened or discoloured product, dry paste, rancid smell or taste, lump formation in flours etc.)</v>
      </c>
      <c r="C12" s="84" t="str">
        <f>IF('R.I.N.G. Version6'!$C$12:$J$12=Taste__smell_or_texture,"x","")</f>
        <v/>
      </c>
      <c r="D12" s="252"/>
      <c r="E12" s="86">
        <f t="shared" si="0"/>
        <v>0</v>
      </c>
      <c r="F12" s="87">
        <f>E12</f>
        <v>0</v>
      </c>
    </row>
    <row r="13" spans="1:18" ht="19.5" customHeight="1" x14ac:dyDescent="0.35">
      <c r="A13" s="257"/>
      <c r="B13" s="96" t="str">
        <f>'Dropdown lists'!F9</f>
        <v>Exceeded Best Before Date (BBD)</v>
      </c>
      <c r="C13" s="84" t="str">
        <f>IF('R.I.N.G. Version6'!$C$12:$J$12=Exceeded_BBD,"x","")</f>
        <v/>
      </c>
      <c r="D13" s="252"/>
      <c r="E13" s="86">
        <f t="shared" si="0"/>
        <v>0</v>
      </c>
      <c r="F13" s="93">
        <f>IF(OR($C$28="x",$C$29="x",$C$34="x"),"Input Error",E13)</f>
        <v>0</v>
      </c>
    </row>
    <row r="14" spans="1:18" ht="19.5" customHeight="1" x14ac:dyDescent="0.35">
      <c r="A14" s="257"/>
      <c r="B14" s="96" t="str">
        <f>'Dropdown lists'!F10</f>
        <v>Mislabelling/ Errors on label printing</v>
      </c>
      <c r="C14" s="84" t="str">
        <f>IF('R.I.N.G. Version6'!$C$12:$J$12=Mislabelling__Errors_on_label,"x","")</f>
        <v/>
      </c>
      <c r="D14" s="252"/>
      <c r="E14" s="86">
        <f t="shared" si="0"/>
        <v>0</v>
      </c>
      <c r="F14" s="87">
        <f>E14</f>
        <v>0</v>
      </c>
    </row>
    <row r="15" spans="1:18" ht="19.5" customHeight="1" x14ac:dyDescent="0.35">
      <c r="A15" s="257"/>
      <c r="B15" s="96" t="str">
        <f>'Dropdown lists'!F11</f>
        <v>Product is not consistent with label claims (after compliance testing)</v>
      </c>
      <c r="C15" s="84" t="str">
        <f>IF('R.I.N.G. Version6'!$C$12:$J$12=Product_not_consistent_with_label,"x","")</f>
        <v/>
      </c>
      <c r="D15" s="253"/>
      <c r="E15" s="86">
        <f t="shared" si="0"/>
        <v>0</v>
      </c>
      <c r="F15" s="93">
        <f>IF(OR($C$28="x",$C$29="x",$C$34="x"),"Input Error",E15)</f>
        <v>0</v>
      </c>
    </row>
    <row r="16" spans="1:18" ht="19.5" customHeight="1" x14ac:dyDescent="0.35">
      <c r="A16" s="257"/>
      <c r="B16" s="97" t="str">
        <f>'Dropdown lists'!F12</f>
        <v>Product or its label is incompliant with local regulations</v>
      </c>
      <c r="C16" s="91" t="str">
        <f>IF('R.I.N.G. Version6'!$C$12:$J$12=Product_or_label_incompliant_with_regulations,"x","")</f>
        <v/>
      </c>
      <c r="D16" s="248" t="s">
        <v>191</v>
      </c>
      <c r="E16" s="5">
        <f>IF($C16="x",8,0)</f>
        <v>0</v>
      </c>
      <c r="F16" s="87">
        <f>E16</f>
        <v>0</v>
      </c>
    </row>
    <row r="17" spans="1:17" ht="19.5" customHeight="1" x14ac:dyDescent="0.35">
      <c r="A17" s="257"/>
      <c r="B17" s="97" t="str">
        <f>'Dropdown lists'!F13</f>
        <v>Presence of foreign matters (wood, glass, metal particles etc.)</v>
      </c>
      <c r="C17" s="91" t="str">
        <f>IF('R.I.N.G. Version6'!$C$12:$J$12=Foreign_matters,"x","")</f>
        <v/>
      </c>
      <c r="D17" s="249"/>
      <c r="E17" s="86">
        <f>IF($C17="x",8,0)</f>
        <v>0</v>
      </c>
      <c r="F17" s="93">
        <f>IF(AND($C17="x",$C$34="x"),2,IF($C17="x",8,0))</f>
        <v>0</v>
      </c>
    </row>
    <row r="18" spans="1:17" ht="19.5" customHeight="1" x14ac:dyDescent="0.35">
      <c r="A18" s="257"/>
      <c r="B18" s="97" t="str">
        <f>'Dropdown lists'!F14</f>
        <v>Mould presence in the packed products</v>
      </c>
      <c r="C18" s="91" t="str">
        <f>IF('R.I.N.G. Version6'!$C$12:$J$12=Mould_in_the_pack,"x","")</f>
        <v/>
      </c>
      <c r="D18" s="249"/>
      <c r="E18" s="86">
        <f>IF($C18="x",8,0)</f>
        <v>0</v>
      </c>
      <c r="F18" s="87">
        <f t="shared" ref="F18:F22" si="1">E18</f>
        <v>0</v>
      </c>
    </row>
    <row r="19" spans="1:17" ht="19.5" customHeight="1" x14ac:dyDescent="0.35">
      <c r="A19" s="257"/>
      <c r="B19" s="97" t="str">
        <f>'Dropdown lists'!F15</f>
        <v>Swollen appearance of canned products or UHT milk</v>
      </c>
      <c r="C19" s="91" t="str">
        <f>IF('R.I.N.G. Version6'!$C$12:$J$12=Swollen_appearance,"x","")</f>
        <v/>
      </c>
      <c r="D19" s="249"/>
      <c r="E19" s="86">
        <f>IF($C19="x",8,0)</f>
        <v>0</v>
      </c>
      <c r="F19" s="93" t="str">
        <f>IF(OR($C$39="x",$C$40="x"),E19,"Input Error")</f>
        <v>Input Error</v>
      </c>
    </row>
    <row r="20" spans="1:17" ht="19.5" customHeight="1" x14ac:dyDescent="0.35">
      <c r="A20" s="257"/>
      <c r="B20" s="97" t="str">
        <f>'Dropdown lists'!F16</f>
        <v>Microbial contamination  (after lab/ spot check tesitng)</v>
      </c>
      <c r="C20" s="91" t="str">
        <f>IF('R.I.N.G. Version6'!$C$12:$J$12=Microbial_contam,"x","")</f>
        <v/>
      </c>
      <c r="D20" s="249"/>
      <c r="E20" s="86">
        <f>IF($C20="x",8,0)</f>
        <v>0</v>
      </c>
      <c r="F20" s="87">
        <f t="shared" si="1"/>
        <v>0</v>
      </c>
    </row>
    <row r="21" spans="1:17" ht="19.5" customHeight="1" x14ac:dyDescent="0.35">
      <c r="A21" s="257"/>
      <c r="B21" s="97" t="str">
        <f>'Dropdown lists'!F17</f>
        <v>Chemical contamination (after lab/ spot check tesitng)</v>
      </c>
      <c r="C21" s="91" t="str">
        <f>IF('R.I.N.G. Version6'!$C$12:$J$12=Chemical_contam,"x","")</f>
        <v/>
      </c>
      <c r="D21" s="249"/>
      <c r="E21" s="93">
        <f>IF($C21="x",24,0)</f>
        <v>0</v>
      </c>
      <c r="F21" s="93">
        <f t="shared" si="1"/>
        <v>0</v>
      </c>
    </row>
    <row r="22" spans="1:17" ht="19.5" customHeight="1" x14ac:dyDescent="0.35">
      <c r="A22" s="257"/>
      <c r="B22" s="97" t="str">
        <f>'Dropdown lists'!F18</f>
        <v>Mycotoxin contamination detected (after lab/ spot check tesitng)</v>
      </c>
      <c r="C22" s="91" t="str">
        <f>IF('R.I.N.G. Version6'!$C$12:$J$12=Mycotoxin_contam,"x","")</f>
        <v/>
      </c>
      <c r="D22" s="250"/>
      <c r="E22" s="93">
        <f>IF($C22="x",24,0)</f>
        <v>0</v>
      </c>
      <c r="F22" s="93">
        <f t="shared" si="1"/>
        <v>0</v>
      </c>
    </row>
    <row r="23" spans="1:17" ht="15" customHeight="1" x14ac:dyDescent="0.35">
      <c r="A23" s="98"/>
      <c r="D23" s="99"/>
      <c r="F23" s="100"/>
      <c r="Q23" s="101"/>
    </row>
    <row r="24" spans="1:17" ht="15" customHeight="1" x14ac:dyDescent="0.35">
      <c r="A24" s="98"/>
      <c r="Q24" s="101"/>
    </row>
    <row r="25" spans="1:17" ht="36.75" customHeight="1" x14ac:dyDescent="0.65">
      <c r="A25" s="242" t="s">
        <v>55</v>
      </c>
      <c r="B25" s="242"/>
      <c r="C25" s="68" t="s">
        <v>29</v>
      </c>
      <c r="D25" s="69" t="s">
        <v>31</v>
      </c>
      <c r="F25" s="243" t="s">
        <v>28</v>
      </c>
      <c r="G25" s="243"/>
      <c r="Q25" s="101"/>
    </row>
    <row r="26" spans="1:17" ht="46.5" customHeight="1" thickBot="1" x14ac:dyDescent="0.4">
      <c r="A26" s="247" t="s">
        <v>54</v>
      </c>
      <c r="B26" s="247"/>
      <c r="E26" s="102"/>
      <c r="F26" s="143" t="s">
        <v>168</v>
      </c>
      <c r="G26" s="73" t="s">
        <v>3</v>
      </c>
      <c r="K26" s="99"/>
      <c r="L26" s="99"/>
    </row>
    <row r="27" spans="1:17" ht="21" x14ac:dyDescent="0.35">
      <c r="C27" s="75" t="s">
        <v>2</v>
      </c>
      <c r="D27" s="146" t="s">
        <v>92</v>
      </c>
      <c r="E27" s="103">
        <f>MAX(E28:E44)</f>
        <v>0</v>
      </c>
      <c r="F27" s="154">
        <f>MAX(F28:F44)</f>
        <v>1</v>
      </c>
      <c r="G27" s="104">
        <f>F27</f>
        <v>1</v>
      </c>
    </row>
    <row r="28" spans="1:17" ht="18" customHeight="1" x14ac:dyDescent="0.35">
      <c r="A28" s="244" t="s">
        <v>7</v>
      </c>
      <c r="B28" s="137" t="s">
        <v>8</v>
      </c>
      <c r="C28" s="144" t="str">
        <f>IF('R.I.N.G. Version6'!$C$10:$J$10="Cereal (except maize)","x","")</f>
        <v/>
      </c>
      <c r="D28" s="264" t="s">
        <v>161</v>
      </c>
      <c r="E28" s="145">
        <f>IF(C28="x",1,0)</f>
        <v>0</v>
      </c>
      <c r="F28" s="5">
        <f>E28</f>
        <v>0</v>
      </c>
      <c r="I28" s="99"/>
      <c r="J28" s="99"/>
    </row>
    <row r="29" spans="1:17" ht="18" customHeight="1" x14ac:dyDescent="0.35">
      <c r="A29" s="245"/>
      <c r="B29" s="138" t="s">
        <v>9</v>
      </c>
      <c r="C29" s="144" t="str">
        <f>IF('R.I.N.G. Version6'!$C$10:$J$10="Pulses","x","")</f>
        <v/>
      </c>
      <c r="D29" s="264"/>
      <c r="E29" s="145">
        <f>IF(C29="x",1,0)</f>
        <v>0</v>
      </c>
      <c r="F29" s="5">
        <f t="shared" ref="F29:F44" si="2">E29</f>
        <v>0</v>
      </c>
      <c r="G29" s="1"/>
      <c r="H29" s="105"/>
      <c r="I29" s="99"/>
      <c r="J29" s="99"/>
    </row>
    <row r="30" spans="1:17" ht="18" customHeight="1" x14ac:dyDescent="0.35">
      <c r="A30" s="245"/>
      <c r="B30" s="138" t="s">
        <v>164</v>
      </c>
      <c r="C30" s="144" t="str">
        <f>IF('R.I.N.G. Version6'!$C$10:$J$10="Pasta","x","")</f>
        <v/>
      </c>
      <c r="D30" s="264"/>
      <c r="E30" s="145">
        <f t="shared" ref="E30:E33" si="3">IF(C30="x",1,0)</f>
        <v>0</v>
      </c>
      <c r="F30" s="5">
        <f t="shared" si="2"/>
        <v>0</v>
      </c>
      <c r="G30" s="1"/>
      <c r="H30" s="105"/>
      <c r="I30" s="99"/>
      <c r="J30" s="99"/>
    </row>
    <row r="31" spans="1:17" ht="18" customHeight="1" x14ac:dyDescent="0.35">
      <c r="A31" s="245"/>
      <c r="B31" s="138" t="s">
        <v>11</v>
      </c>
      <c r="C31" s="144" t="str">
        <f>IF('R.I.N.G. Version6'!$C$10:$J$10="Bulgur wheat","x","")</f>
        <v/>
      </c>
      <c r="D31" s="264"/>
      <c r="E31" s="145">
        <f t="shared" si="3"/>
        <v>0</v>
      </c>
      <c r="F31" s="5">
        <f t="shared" si="2"/>
        <v>0</v>
      </c>
      <c r="G31" s="1"/>
      <c r="H31" s="105"/>
      <c r="I31" s="99"/>
      <c r="J31" s="99"/>
    </row>
    <row r="32" spans="1:17" ht="18" customHeight="1" x14ac:dyDescent="0.35">
      <c r="A32" s="245"/>
      <c r="B32" s="138" t="s">
        <v>165</v>
      </c>
      <c r="C32" s="144" t="str">
        <f>IF('R.I.N.G. Version6'!$C$10:$J$10="Sugar","x","")</f>
        <v/>
      </c>
      <c r="D32" s="264"/>
      <c r="E32" s="145">
        <f t="shared" si="3"/>
        <v>0</v>
      </c>
      <c r="F32" s="5">
        <f t="shared" si="2"/>
        <v>0</v>
      </c>
      <c r="G32" s="1"/>
      <c r="H32" s="105"/>
      <c r="I32" s="99"/>
      <c r="J32" s="99"/>
    </row>
    <row r="33" spans="1:12" ht="18" customHeight="1" x14ac:dyDescent="0.35">
      <c r="A33" s="245"/>
      <c r="B33" s="138" t="s">
        <v>166</v>
      </c>
      <c r="C33" s="144" t="str">
        <f>IF('R.I.N.G. Version6'!$C$10:$J$10="Iodized salt","x","")</f>
        <v/>
      </c>
      <c r="D33" s="264"/>
      <c r="E33" s="145">
        <f t="shared" si="3"/>
        <v>0</v>
      </c>
      <c r="F33" s="5">
        <f t="shared" si="2"/>
        <v>0</v>
      </c>
      <c r="G33" s="1"/>
      <c r="H33" s="105"/>
      <c r="I33" s="99"/>
      <c r="J33" s="99"/>
    </row>
    <row r="34" spans="1:12" ht="18" customHeight="1" x14ac:dyDescent="0.35">
      <c r="A34" s="245"/>
      <c r="B34" s="139" t="s">
        <v>10</v>
      </c>
      <c r="C34" s="144" t="str">
        <f>IF('R.I.N.G. Version6'!$C$10:$J$10="Maize","x","")</f>
        <v/>
      </c>
      <c r="D34" s="265" t="s">
        <v>162</v>
      </c>
      <c r="E34" s="145">
        <f>IF(C34="x",2,0)</f>
        <v>0</v>
      </c>
      <c r="F34" s="5">
        <f t="shared" si="2"/>
        <v>0</v>
      </c>
      <c r="G34" s="1"/>
      <c r="H34" s="105"/>
      <c r="I34" s="99"/>
      <c r="J34" s="99"/>
    </row>
    <row r="35" spans="1:12" ht="18" customHeight="1" x14ac:dyDescent="0.35">
      <c r="A35" s="245"/>
      <c r="B35" s="139" t="s">
        <v>167</v>
      </c>
      <c r="C35" s="144" t="str">
        <f>IF('R.I.N.G. Version6'!$C$10:$J$10="Cassava flour","x","")</f>
        <v/>
      </c>
      <c r="D35" s="265"/>
      <c r="E35" s="145">
        <f t="shared" ref="E35:E41" si="4">IF(C35="x",2,0)</f>
        <v>0</v>
      </c>
      <c r="F35" s="5">
        <f t="shared" si="2"/>
        <v>0</v>
      </c>
      <c r="G35" s="1"/>
      <c r="H35" s="105"/>
      <c r="I35" s="99"/>
      <c r="J35" s="99"/>
    </row>
    <row r="36" spans="1:12" ht="18" customHeight="1" x14ac:dyDescent="0.35">
      <c r="A36" s="245"/>
      <c r="B36" s="139" t="s">
        <v>12</v>
      </c>
      <c r="C36" s="144" t="str">
        <f>IF('R.I.N.G. Version6'!$C$10:$J$10="Fortified Flour (wheat flour or maize meal)","x","")</f>
        <v/>
      </c>
      <c r="D36" s="265"/>
      <c r="E36" s="145">
        <f t="shared" si="4"/>
        <v>0</v>
      </c>
      <c r="F36" s="5">
        <f t="shared" si="2"/>
        <v>0</v>
      </c>
      <c r="G36" s="1"/>
      <c r="H36" s="105"/>
      <c r="I36" s="99"/>
      <c r="J36" s="99"/>
    </row>
    <row r="37" spans="1:12" ht="18" customHeight="1" x14ac:dyDescent="0.35">
      <c r="A37" s="245"/>
      <c r="B37" s="139" t="s">
        <v>13</v>
      </c>
      <c r="C37" s="144" t="str">
        <f>IF('R.I.N.G. Version6'!$C$10:$J$10="Biscuits (High Energy Biscuits-HEB and Date Bars)","x","")</f>
        <v/>
      </c>
      <c r="D37" s="265"/>
      <c r="E37" s="145">
        <f t="shared" si="4"/>
        <v>0</v>
      </c>
      <c r="F37" s="93">
        <f>E37+1</f>
        <v>1</v>
      </c>
      <c r="G37" s="1"/>
      <c r="H37" s="105"/>
      <c r="I37" s="99"/>
      <c r="J37" s="99"/>
    </row>
    <row r="38" spans="1:12" ht="18" customHeight="1" x14ac:dyDescent="0.35">
      <c r="A38" s="245"/>
      <c r="B38" s="140" t="s">
        <v>14</v>
      </c>
      <c r="C38" s="144" t="str">
        <f>IF('R.I.N.G. Version6'!$C$10:$J$10="Vegetable oil","x","")</f>
        <v/>
      </c>
      <c r="D38" s="265"/>
      <c r="E38" s="145">
        <f t="shared" si="4"/>
        <v>0</v>
      </c>
      <c r="F38" s="5">
        <f t="shared" si="2"/>
        <v>0</v>
      </c>
      <c r="G38" s="1"/>
      <c r="H38" s="105"/>
      <c r="I38" s="99"/>
      <c r="J38" s="99"/>
    </row>
    <row r="39" spans="1:12" ht="18" customHeight="1" x14ac:dyDescent="0.35">
      <c r="A39" s="245"/>
      <c r="B39" s="139" t="s">
        <v>15</v>
      </c>
      <c r="C39" s="144" t="str">
        <f>IF('R.I.N.G. Version6'!$C$10:$J$10="Canned food (vegetables, pulses, fish or meat)","x","")</f>
        <v/>
      </c>
      <c r="D39" s="265"/>
      <c r="E39" s="145">
        <f t="shared" si="4"/>
        <v>0</v>
      </c>
      <c r="F39" s="93">
        <f>E39+1</f>
        <v>1</v>
      </c>
      <c r="G39" s="1"/>
      <c r="H39" s="105"/>
      <c r="I39" s="99"/>
      <c r="J39" s="99"/>
    </row>
    <row r="40" spans="1:12" ht="18" customHeight="1" x14ac:dyDescent="0.35">
      <c r="A40" s="245"/>
      <c r="B40" s="139" t="s">
        <v>16</v>
      </c>
      <c r="C40" s="144" t="str">
        <f>IF('R.I.N.G. Version6'!$C$10:$J$10="Milk (UHT)","x","")</f>
        <v/>
      </c>
      <c r="D40" s="265"/>
      <c r="E40" s="145">
        <f t="shared" si="4"/>
        <v>0</v>
      </c>
      <c r="F40" s="93">
        <f>E40+1</f>
        <v>1</v>
      </c>
      <c r="G40" s="1"/>
      <c r="H40" s="105"/>
      <c r="I40" s="99"/>
      <c r="J40" s="99"/>
    </row>
    <row r="41" spans="1:12" ht="18" customHeight="1" x14ac:dyDescent="0.35">
      <c r="A41" s="245"/>
      <c r="B41" s="139" t="s">
        <v>79</v>
      </c>
      <c r="C41" s="144" t="str">
        <f>IF('R.I.N.G. Version6'!$C$10:$J$10="Other processed food (non RTE)","x","")</f>
        <v/>
      </c>
      <c r="D41" s="265"/>
      <c r="E41" s="145">
        <f t="shared" si="4"/>
        <v>0</v>
      </c>
      <c r="F41" s="5">
        <f t="shared" si="2"/>
        <v>0</v>
      </c>
      <c r="G41" s="1"/>
      <c r="H41" s="105"/>
      <c r="I41" s="99"/>
      <c r="J41" s="99"/>
    </row>
    <row r="42" spans="1:12" ht="18" customHeight="1" x14ac:dyDescent="0.35">
      <c r="A42" s="245"/>
      <c r="B42" s="141" t="s">
        <v>52</v>
      </c>
      <c r="C42" s="144" t="str">
        <f>IF('R.I.N.G. Version6'!$C$10:$J$10="Fortified Blended Food (SC and SC plus)","x","")</f>
        <v/>
      </c>
      <c r="D42" s="266" t="s">
        <v>163</v>
      </c>
      <c r="E42" s="145">
        <f>IF(C42="x",3,0)</f>
        <v>0</v>
      </c>
      <c r="F42" s="5">
        <f t="shared" si="2"/>
        <v>0</v>
      </c>
      <c r="G42" s="1"/>
      <c r="H42" s="105"/>
      <c r="I42" s="99"/>
      <c r="J42" s="99"/>
    </row>
    <row r="43" spans="1:12" ht="18" customHeight="1" x14ac:dyDescent="0.35">
      <c r="A43" s="245"/>
      <c r="B43" s="141" t="s">
        <v>51</v>
      </c>
      <c r="C43" s="144" t="str">
        <f>IF('R.I.N.G. Version6'!$C$10:$J$10="Lipid based Nutritional Supplement (LNS)","x","")</f>
        <v/>
      </c>
      <c r="D43" s="266"/>
      <c r="E43" s="145">
        <f>IF(C43="x",3,0)</f>
        <v>0</v>
      </c>
      <c r="F43" s="5">
        <f t="shared" si="2"/>
        <v>0</v>
      </c>
      <c r="G43" s="1"/>
      <c r="H43" s="105"/>
      <c r="I43" s="99"/>
      <c r="J43" s="99"/>
    </row>
    <row r="44" spans="1:12" ht="18" customHeight="1" x14ac:dyDescent="0.35">
      <c r="A44" s="246"/>
      <c r="B44" s="142" t="s">
        <v>18</v>
      </c>
      <c r="C44" s="144" t="str">
        <f>IF('R.I.N.G. Version6'!$C$10:$J$10="MNP","x","")</f>
        <v/>
      </c>
      <c r="D44" s="266"/>
      <c r="E44" s="145">
        <f>IF(C44="x",3,0)</f>
        <v>0</v>
      </c>
      <c r="F44" s="5">
        <f t="shared" si="2"/>
        <v>0</v>
      </c>
      <c r="G44" s="1"/>
      <c r="H44" s="105"/>
      <c r="I44" s="99"/>
      <c r="J44" s="99"/>
    </row>
    <row r="45" spans="1:12" ht="18" customHeight="1" x14ac:dyDescent="0.35">
      <c r="A45" s="261"/>
      <c r="B45" s="262"/>
      <c r="C45" s="263"/>
      <c r="D45" s="102"/>
      <c r="E45" s="102"/>
      <c r="F45" s="155"/>
      <c r="G45" s="1"/>
      <c r="H45" s="1"/>
      <c r="I45" s="105"/>
      <c r="J45" s="99"/>
      <c r="K45" s="99"/>
      <c r="L45" s="99"/>
    </row>
    <row r="46" spans="1:12" ht="15" customHeight="1" x14ac:dyDescent="0.35">
      <c r="A46" s="254" t="s">
        <v>19</v>
      </c>
      <c r="B46" s="255"/>
      <c r="C46" s="256"/>
      <c r="D46" s="102"/>
      <c r="E46" s="102"/>
      <c r="F46" s="102"/>
      <c r="G46" s="102"/>
      <c r="H46" s="102"/>
      <c r="I46" s="102"/>
      <c r="J46" s="102"/>
      <c r="K46" s="99"/>
      <c r="L46" s="99"/>
    </row>
    <row r="47" spans="1:12" ht="26.25" customHeight="1" x14ac:dyDescent="0.35">
      <c r="A47" s="106"/>
      <c r="B47" s="107" t="s">
        <v>20</v>
      </c>
      <c r="C47" s="108" t="str">
        <f>IF('R.I.N.G. Version6'!C26:J26="YES","x","")</f>
        <v/>
      </c>
      <c r="D47" s="109">
        <f>IF(C47="x",1,0)</f>
        <v>0</v>
      </c>
      <c r="E47" s="102"/>
      <c r="F47" s="102"/>
      <c r="G47" s="102"/>
      <c r="H47" s="102"/>
      <c r="I47" s="102"/>
      <c r="J47" s="102"/>
      <c r="K47" s="99"/>
      <c r="L47" s="99"/>
    </row>
  </sheetData>
  <sheetProtection algorithmName="SHA-512" hashValue="PaAE/VWSUuqz6RGs+uuoLZTi5WC+KFCuaPpm+k8c7rC92/AQeiG2AMcBzGfim20mH1CvSN/ZINYIX/R03duUCA==" saltValue="9D2wTgcoczSDf2G/rrIYUw==" spinCount="100000" sheet="1" objects="1" scenarios="1" selectLockedCells="1"/>
  <mergeCells count="17">
    <mergeCell ref="A46:C46"/>
    <mergeCell ref="A28:A44"/>
    <mergeCell ref="A7:A22"/>
    <mergeCell ref="D7:D9"/>
    <mergeCell ref="A26:B26"/>
    <mergeCell ref="A45:C45"/>
    <mergeCell ref="D28:D33"/>
    <mergeCell ref="D34:D41"/>
    <mergeCell ref="D42:D44"/>
    <mergeCell ref="A1:B1"/>
    <mergeCell ref="A25:B25"/>
    <mergeCell ref="F1:G1"/>
    <mergeCell ref="F25:G25"/>
    <mergeCell ref="A4:A6"/>
    <mergeCell ref="A2:B2"/>
    <mergeCell ref="D16:D22"/>
    <mergeCell ref="D10:D15"/>
  </mergeCells>
  <pageMargins left="0.7" right="0.7" top="0.75" bottom="0.75" header="0.3" footer="0.3"/>
  <pageSetup paperSize="9" orientation="portrait"/>
  <legacyDrawing r:id="rId1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77FFE35151A149AD979073161EABB6" ma:contentTypeVersion="0" ma:contentTypeDescription="Create a new document." ma:contentTypeScope="" ma:versionID="5ea28600db9e69d51a3a353123043ae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242042-DB72-4E03-B77D-FAFA2BA6FFB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F2C4FFF6-B6DF-4D33-A637-EF2F9FAC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3BB25A6-03B9-40F5-81A4-33C928FC53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20</vt:i4>
      </vt:variant>
    </vt:vector>
  </HeadingPairs>
  <TitlesOfParts>
    <vt:vector size="24" baseType="lpstr">
      <vt:lpstr>R.I.N.G. Version6</vt:lpstr>
      <vt:lpstr>Mitigation Plan</vt:lpstr>
      <vt:lpstr>Dropdown lists</vt:lpstr>
      <vt:lpstr>Risk Assessment Matrix</vt:lpstr>
      <vt:lpstr>_Product_acceptability</vt:lpstr>
      <vt:lpstr>_Quality_issue</vt:lpstr>
      <vt:lpstr>_Safety_issue</vt:lpstr>
      <vt:lpstr>Chemical_contam</vt:lpstr>
      <vt:lpstr>Damaged_secondary_packaging</vt:lpstr>
      <vt:lpstr>Exceeded_BBD</vt:lpstr>
      <vt:lpstr>Foreign_matters</vt:lpstr>
      <vt:lpstr>Holes_or_sealing_defects_primary_pack</vt:lpstr>
      <vt:lpstr>Insect__Pest_inside</vt:lpstr>
      <vt:lpstr>Insects_or_mould_outside</vt:lpstr>
      <vt:lpstr>Microbial_contam</vt:lpstr>
      <vt:lpstr>Mislabelling__Errors_on_label</vt:lpstr>
      <vt:lpstr>Mould_in_the_pack</vt:lpstr>
      <vt:lpstr>Mycotoxin_contam</vt:lpstr>
      <vt:lpstr>'R.I.N.G. Version6'!Print_Area</vt:lpstr>
      <vt:lpstr>Product_not_consistent_with_label</vt:lpstr>
      <vt:lpstr>Product_or_label_incompliant_with_regulations</vt:lpstr>
      <vt:lpstr>Products_leakage</vt:lpstr>
      <vt:lpstr>Swollen_appearance</vt:lpstr>
      <vt:lpstr>Taste__smell_or_texture</vt:lpstr>
    </vt:vector>
  </TitlesOfParts>
  <Company>World Food Programme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PANTIORA Eleni</dc:creator>
  <cp:lastModifiedBy>Peijie Yang</cp:lastModifiedBy>
  <cp:lastPrinted>2014-05-02T14:39:19Z</cp:lastPrinted>
  <dcterms:created xsi:type="dcterms:W3CDTF">2014-03-17T17:06:58Z</dcterms:created>
  <dcterms:modified xsi:type="dcterms:W3CDTF">2017-03-31T14:31:32Z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0x0101004877FFE35151A149AD979073161EABB6</vt:lpwstr>
  </property>
</Properties>
</file>